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5-1 და 5-2 ბ " sheetId="5" r:id="rId1"/>
    <sheet name="5-3" sheetId="9" r:id="rId2"/>
    <sheet name="5-4" sheetId="7" r:id="rId3"/>
  </sheets>
  <definedNames>
    <definedName name="_xlnm.Print_Area" localSheetId="0">'5-1 და 5-2 ბ '!$A$1:$P$56</definedName>
    <definedName name="_xlnm.Print_Area" localSheetId="1">'5-3'!$B$1:$N$11</definedName>
    <definedName name="_xlnm.Print_Area" localSheetId="2">'5-4'!$B$1:$E$9</definedName>
  </definedNames>
  <calcPr calcId="145621"/>
</workbook>
</file>

<file path=xl/calcChain.xml><?xml version="1.0" encoding="utf-8"?>
<calcChain xmlns="http://schemas.openxmlformats.org/spreadsheetml/2006/main">
  <c r="G9" i="5" l="1"/>
  <c r="G7" i="5"/>
  <c r="O9" i="5"/>
  <c r="O7" i="5"/>
  <c r="K9" i="5"/>
  <c r="K47" i="5" l="1"/>
  <c r="K46" i="5"/>
  <c r="N54" i="5" l="1"/>
  <c r="J54" i="5"/>
  <c r="N45" i="5"/>
  <c r="N44" i="5" s="1"/>
  <c r="N19" i="5" s="1"/>
  <c r="N28" i="5"/>
  <c r="N20" i="5"/>
  <c r="N7" i="5"/>
  <c r="N6" i="5" s="1"/>
  <c r="J28" i="5"/>
  <c r="J20" i="5" s="1"/>
  <c r="J19" i="5" s="1"/>
  <c r="J47" i="5"/>
  <c r="J46" i="5"/>
  <c r="J45" i="5"/>
  <c r="J44" i="5" s="1"/>
  <c r="N47" i="5"/>
  <c r="N46" i="5"/>
  <c r="J9" i="9" l="1"/>
  <c r="I9" i="9"/>
  <c r="H9" i="9"/>
  <c r="F9" i="9"/>
  <c r="E9" i="9"/>
  <c r="D9" i="9"/>
  <c r="N8" i="9"/>
  <c r="M8" i="9"/>
  <c r="L8" i="9"/>
  <c r="K8" i="9"/>
  <c r="N7" i="9"/>
  <c r="N9" i="9" s="1"/>
  <c r="M7" i="9"/>
  <c r="L7" i="9"/>
  <c r="G7" i="9"/>
  <c r="K7" i="9" s="1"/>
  <c r="C7" i="9"/>
  <c r="N6" i="9"/>
  <c r="M6" i="9"/>
  <c r="M9" i="9" s="1"/>
  <c r="L6" i="9"/>
  <c r="L9" i="9" s="1"/>
  <c r="C6" i="9"/>
  <c r="D7" i="7"/>
  <c r="C7" i="7"/>
  <c r="E6" i="7"/>
  <c r="E5" i="7"/>
  <c r="E7" i="7" s="1"/>
  <c r="E53" i="5"/>
  <c r="E52" i="5"/>
  <c r="E51" i="5"/>
  <c r="E50" i="5"/>
  <c r="E49" i="5"/>
  <c r="E48" i="5"/>
  <c r="F47" i="5"/>
  <c r="E47" i="5"/>
  <c r="F46" i="5"/>
  <c r="E46" i="5"/>
  <c r="E45" i="5" s="1"/>
  <c r="E44" i="5" s="1"/>
  <c r="O45" i="5"/>
  <c r="K45" i="5"/>
  <c r="K44" i="5" s="1"/>
  <c r="G45" i="5"/>
  <c r="G44" i="5" s="1"/>
  <c r="F45" i="5"/>
  <c r="D45" i="5"/>
  <c r="C45" i="5"/>
  <c r="B45" i="5"/>
  <c r="O44" i="5"/>
  <c r="F44" i="5"/>
  <c r="D44" i="5"/>
  <c r="C44" i="5"/>
  <c r="B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O28" i="5"/>
  <c r="K28" i="5"/>
  <c r="G28" i="5"/>
  <c r="F28" i="5"/>
  <c r="E28" i="5"/>
  <c r="D28" i="5"/>
  <c r="C28" i="5"/>
  <c r="B28" i="5"/>
  <c r="E27" i="5"/>
  <c r="E26" i="5"/>
  <c r="E25" i="5"/>
  <c r="E24" i="5"/>
  <c r="E23" i="5"/>
  <c r="E22" i="5"/>
  <c r="O21" i="5"/>
  <c r="O20" i="5" s="1"/>
  <c r="O19" i="5" s="1"/>
  <c r="K21" i="5"/>
  <c r="K20" i="5" s="1"/>
  <c r="G21" i="5"/>
  <c r="G20" i="5" s="1"/>
  <c r="G19" i="5" s="1"/>
  <c r="D21" i="5"/>
  <c r="C21" i="5"/>
  <c r="B21" i="5"/>
  <c r="E21" i="5" s="1"/>
  <c r="F20" i="5"/>
  <c r="D20" i="5"/>
  <c r="C20" i="5"/>
  <c r="B20" i="5"/>
  <c r="E20" i="5" s="1"/>
  <c r="E19" i="5" s="1"/>
  <c r="F19" i="5"/>
  <c r="D19" i="5"/>
  <c r="C19" i="5"/>
  <c r="E18" i="5"/>
  <c r="C17" i="5"/>
  <c r="E17" i="5" s="1"/>
  <c r="E16" i="5"/>
  <c r="E14" i="5"/>
  <c r="E13" i="5"/>
  <c r="E12" i="5"/>
  <c r="E11" i="5"/>
  <c r="E9" i="5" s="1"/>
  <c r="E10" i="5"/>
  <c r="O6" i="5"/>
  <c r="O54" i="5" s="1"/>
  <c r="K7" i="5"/>
  <c r="K6" i="5" s="1"/>
  <c r="D9" i="5"/>
  <c r="C9" i="5"/>
  <c r="B9" i="5"/>
  <c r="B7" i="5" s="1"/>
  <c r="B6" i="5" s="1"/>
  <c r="J8" i="5"/>
  <c r="F8" i="5"/>
  <c r="F7" i="5" s="1"/>
  <c r="F6" i="5" s="1"/>
  <c r="F54" i="5" s="1"/>
  <c r="D8" i="5"/>
  <c r="E8" i="5" s="1"/>
  <c r="E7" i="5" s="1"/>
  <c r="E6" i="5" s="1"/>
  <c r="E54" i="5" s="1"/>
  <c r="J7" i="5"/>
  <c r="G6" i="5"/>
  <c r="G54" i="5" s="1"/>
  <c r="C7" i="5"/>
  <c r="C6" i="5" s="1"/>
  <c r="C54" i="5" s="1"/>
  <c r="J6" i="5"/>
  <c r="K19" i="5" l="1"/>
  <c r="K54" i="5" s="1"/>
  <c r="C9" i="9"/>
  <c r="G6" i="9"/>
  <c r="G9" i="9" s="1"/>
  <c r="B19" i="5"/>
  <c r="B54" i="5" s="1"/>
  <c r="D7" i="5"/>
  <c r="D6" i="5" s="1"/>
  <c r="D54" i="5" s="1"/>
  <c r="K6" i="9" l="1"/>
  <c r="K9" i="9" s="1"/>
</calcChain>
</file>

<file path=xl/sharedStrings.xml><?xml version="1.0" encoding="utf-8"?>
<sst xmlns="http://schemas.openxmlformats.org/spreadsheetml/2006/main" count="109" uniqueCount="82">
  <si>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</si>
  <si>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</si>
  <si>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</si>
  <si>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</si>
  <si>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</si>
  <si>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</si>
  <si>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</si>
  <si>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</si>
  <si>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</si>
  <si>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</si>
  <si>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</si>
  <si>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</si>
  <si>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</si>
  <si>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</si>
  <si>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</si>
  <si>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</si>
  <si>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</si>
  <si>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</si>
  <si>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</si>
  <si>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</si>
  <si>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</si>
  <si>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</si>
  <si>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</si>
  <si>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</si>
  <si>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</si>
  <si>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</si>
  <si>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</si>
  <si>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</si>
  <si>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</si>
  <si>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</si>
  <si>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</si>
  <si>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</si>
  <si>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</si>
  <si>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</si>
  <si>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</si>
  <si>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</si>
  <si>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</si>
  <si>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</si>
  <si>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</si>
  <si>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</si>
  <si>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</si>
  <si>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</si>
  <si>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</si>
  <si>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</si>
  <si>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</si>
  <si>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</si>
  <si>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</si>
  <si>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</si>
  <si>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</si>
  <si>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</si>
  <si>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</si>
  <si>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</si>
  <si>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</si>
  <si>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</si>
  <si>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</si>
  <si>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</si>
  <si>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</si>
  <si>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</si>
  <si>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</si>
  <si>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</si>
  <si>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</si>
  <si>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</si>
  <si>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</si>
  <si>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>სსიპ იუსტიციის სახლი</t>
    </r>
    <r>
      <rPr>
        <b/>
        <sz val="14"/>
        <color indexed="8"/>
        <rFont val="Sylfaen"/>
        <family val="1"/>
      </rPr>
      <t>-ის 2015 წლის დამტკიცებული და დაზუსტებული ბიუჯეტები და მათი შესრულება დაფინანსების წყაროების მიხედვით 01.10.2015მდგომარეობით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</si>
  <si>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</si>
  <si>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</si>
  <si>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</si>
  <si>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</si>
  <si>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</si>
  <si>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მივლინება ქვეყნის შიგნით</t>
  </si>
  <si>
    <t>მივლინება ქვეყნის გარეთ</t>
  </si>
  <si>
    <t>სულ:</t>
  </si>
  <si>
    <r>
      <rPr>
        <b/>
        <sz val="10"/>
        <color indexed="8"/>
        <rFont val="Calibri"/>
        <family val="2"/>
      </rPr>
      <t>შენიშვნა *:</t>
    </r>
    <r>
      <rPr>
        <sz val="10"/>
        <color indexed="8"/>
        <rFont val="Calibri"/>
        <family val="2"/>
      </rPr>
      <t xml:space="preserve"> 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№22 ბრძანებულების მე-8 მუხლით განსაზღვრული პირები.</t>
    </r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</si>
  <si>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</si>
  <si>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№6</t>
    </r>
  </si>
  <si>
    <t>I კვარტალი</t>
  </si>
  <si>
    <t>II კვარტალი</t>
  </si>
  <si>
    <t>III კვარტალი</t>
  </si>
  <si>
    <t>IV კვარტალი</t>
  </si>
  <si>
    <r>
      <rPr>
        <b/>
        <sz val="10"/>
        <color indexed="8"/>
        <rFont val="Calibri"/>
        <family val="2"/>
      </rPr>
      <t xml:space="preserve">შენიშვნა *: </t>
    </r>
    <r>
      <rPr>
        <sz val="10"/>
        <color indexed="8"/>
        <rFont val="Calibri"/>
        <family val="2"/>
      </rPr>
      <t>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</t>
    </r>
    <r>
      <rPr>
        <sz val="11"/>
        <color indexed="8"/>
        <rFont val="Calibri"/>
        <family val="2"/>
      </rPr>
      <t>22 ბრძანებულების მე-8 მუხლით განსაზღვრული პირები.</t>
    </r>
  </si>
  <si>
    <t xml:space="preserve">ინფორმაცია სსიპ იუსტიციის სახლის ის მიერ  შრომის ანაზღაურებაზე გაწეული ხარჯების შესახებ 01.10.2015-ის მდგომარეობით  </t>
  </si>
  <si>
    <t xml:space="preserve">ინფორმაცია იუსტიციის სახლის მიერ მივლინებაზე გაწეული ხარჯების შესახებ 01.10.2015-ის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</si>
</sst>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\ _G_E_L"/>
    <numFmt numFmtId="165" formatCode="_(* #,##0.0_);_(* \(#,##0.0\);_(* &quot;-&quot;??_);_(@_)"/>
    <numFmt numFmtId="166" formatCode="_-* #,##0.0\ _L_a_r_i_-;\-* #,##0.0\ _L_a_r_i_-;_-* &quot;-&quot;??\ _L_a_r_i_-;_-@_-"/>
    <numFmt numFmtId="167" formatCode="_-* #,##0.00\ _L_a_r_i_-;\-* #,##0.00\ _L_a_r_i_-;_-* &quot;-&quot;??\ _L_a_r_i_-;_-@_-"/>
    <numFmt numFmtId="168" formatCode="_-* #,##0.0\ _L_a_r_i_-;\-* #,##0.0\ _L_a_r_i_-;_-* &quot;-&quot;?\ _L_a_r_i_-;_-@_-"/>
    <numFmt numFmtId="169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24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5" fontId="10" fillId="3" borderId="5" xfId="1" applyNumberFormat="1" applyFont="1" applyFill="1" applyBorder="1" applyAlignment="1" applyProtection="1">
      <alignment horizontal="right" vertical="center" wrapText="1"/>
    </xf>
    <xf numFmtId="4" fontId="12" fillId="2" borderId="5" xfId="0" applyNumberFormat="1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6" fontId="10" fillId="0" borderId="5" xfId="1" applyNumberFormat="1" applyFont="1" applyFill="1" applyBorder="1" applyAlignment="1" applyProtection="1">
      <alignment horizontal="right" vertical="center" wrapText="1"/>
    </xf>
    <xf numFmtId="4" fontId="12" fillId="0" borderId="5" xfId="0" applyNumberFormat="1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5" fontId="13" fillId="0" borderId="5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/>
    <xf numFmtId="0" fontId="7" fillId="0" borderId="6" xfId="0" applyFont="1" applyFill="1" applyBorder="1"/>
    <xf numFmtId="0" fontId="7" fillId="0" borderId="4" xfId="2" applyFont="1" applyFill="1" applyBorder="1" applyAlignment="1" applyProtection="1">
      <alignment horizontal="left" vertical="center" wrapText="1" indent="3"/>
    </xf>
    <xf numFmtId="166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5" fontId="16" fillId="0" borderId="5" xfId="1" applyNumberFormat="1" applyFont="1" applyFill="1" applyBorder="1" applyAlignment="1">
      <alignment horizontal="right"/>
    </xf>
    <xf numFmtId="165" fontId="11" fillId="0" borderId="5" xfId="1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167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8" fontId="7" fillId="0" borderId="5" xfId="0" applyNumberFormat="1" applyFont="1" applyFill="1" applyBorder="1"/>
    <xf numFmtId="167" fontId="7" fillId="0" borderId="5" xfId="0" applyNumberFormat="1" applyFont="1" applyFill="1" applyBorder="1"/>
    <xf numFmtId="4" fontId="7" fillId="0" borderId="5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3" fontId="7" fillId="0" borderId="5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 applyProtection="1">
      <alignment horizontal="left" vertical="center" wrapText="1"/>
    </xf>
    <xf numFmtId="169" fontId="10" fillId="3" borderId="8" xfId="1" applyNumberFormat="1" applyFont="1" applyFill="1" applyBorder="1" applyAlignment="1" applyProtection="1">
      <alignment horizontal="right" vertical="center" wrapText="1"/>
    </xf>
    <xf numFmtId="4" fontId="12" fillId="2" borderId="8" xfId="0" applyNumberFormat="1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4" fontId="7" fillId="0" borderId="0" xfId="0" applyNumberFormat="1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21" fillId="2" borderId="7" xfId="0" applyFont="1" applyFill="1" applyBorder="1" applyAlignment="1">
      <alignment horizontal="left" vertical="center" wrapText="1" indent="2"/>
    </xf>
    <xf numFmtId="0" fontId="21" fillId="2" borderId="8" xfId="0" applyFont="1" applyFill="1" applyBorder="1" applyAlignment="1">
      <alignment wrapText="1"/>
    </xf>
    <xf numFmtId="43" fontId="21" fillId="2" borderId="8" xfId="1" applyFont="1" applyFill="1" applyBorder="1" applyAlignment="1">
      <alignment wrapText="1"/>
    </xf>
    <xf numFmtId="0" fontId="21" fillId="2" borderId="0" xfId="0" applyFont="1" applyFill="1" applyAlignment="1">
      <alignment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3" fontId="4" fillId="0" borderId="6" xfId="1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43" fontId="21" fillId="2" borderId="0" xfId="0" applyNumberFormat="1" applyFont="1" applyFill="1" applyAlignment="1">
      <alignment wrapText="1"/>
    </xf>
    <xf numFmtId="0" fontId="21" fillId="2" borderId="13" xfId="0" applyFont="1" applyFill="1" applyBorder="1" applyAlignment="1">
      <alignment horizontal="left" vertical="center" wrapText="1" indent="2"/>
    </xf>
    <xf numFmtId="43" fontId="21" fillId="2" borderId="7" xfId="1" applyFont="1" applyFill="1" applyBorder="1" applyAlignment="1">
      <alignment horizontal="left" vertical="center" wrapText="1" indent="2"/>
    </xf>
    <xf numFmtId="2" fontId="4" fillId="0" borderId="0" xfId="0" applyNumberFormat="1" applyFont="1" applyAlignment="1">
      <alignment wrapText="1"/>
    </xf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right" vertical="top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S56"/>
  <sheetViews>
    <sheetView tabSelected="1" view="pageBreakPreview" zoomScaleNormal="100" zoomScaleSheetLayoutView="100" workbookViewId="0">
      <selection activeCell="O5" sqref="O5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2" customWidth="1"/>
    <col min="9" max="9" width="4.85546875" style="2" customWidth="1"/>
    <col min="10" max="12" width="19.7109375" style="2" customWidth="1"/>
    <col min="13" max="13" width="4.5703125" style="2" customWidth="1"/>
    <col min="14" max="16" width="19.7109375" style="2" customWidth="1"/>
    <col min="17" max="17" width="9.140625" style="2"/>
    <col min="18" max="18" width="11" style="2" bestFit="1" customWidth="1"/>
    <col min="19" max="19" width="12.85546875" style="2" customWidth="1"/>
    <col min="20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273" width="9.140625" style="2"/>
    <col min="274" max="274" width="11" style="2" bestFit="1" customWidth="1"/>
    <col min="275" max="275" width="12.85546875" style="2" customWidth="1"/>
    <col min="276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529" width="9.140625" style="2"/>
    <col min="530" max="530" width="11" style="2" bestFit="1" customWidth="1"/>
    <col min="531" max="531" width="12.85546875" style="2" customWidth="1"/>
    <col min="532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785" width="9.140625" style="2"/>
    <col min="786" max="786" width="11" style="2" bestFit="1" customWidth="1"/>
    <col min="787" max="787" width="12.85546875" style="2" customWidth="1"/>
    <col min="788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041" width="9.140625" style="2"/>
    <col min="1042" max="1042" width="11" style="2" bestFit="1" customWidth="1"/>
    <col min="1043" max="1043" width="12.85546875" style="2" customWidth="1"/>
    <col min="1044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297" width="9.140625" style="2"/>
    <col min="1298" max="1298" width="11" style="2" bestFit="1" customWidth="1"/>
    <col min="1299" max="1299" width="12.85546875" style="2" customWidth="1"/>
    <col min="1300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553" width="9.140625" style="2"/>
    <col min="1554" max="1554" width="11" style="2" bestFit="1" customWidth="1"/>
    <col min="1555" max="1555" width="12.85546875" style="2" customWidth="1"/>
    <col min="1556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1809" width="9.140625" style="2"/>
    <col min="1810" max="1810" width="11" style="2" bestFit="1" customWidth="1"/>
    <col min="1811" max="1811" width="12.85546875" style="2" customWidth="1"/>
    <col min="1812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065" width="9.140625" style="2"/>
    <col min="2066" max="2066" width="11" style="2" bestFit="1" customWidth="1"/>
    <col min="2067" max="2067" width="12.85546875" style="2" customWidth="1"/>
    <col min="2068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321" width="9.140625" style="2"/>
    <col min="2322" max="2322" width="11" style="2" bestFit="1" customWidth="1"/>
    <col min="2323" max="2323" width="12.85546875" style="2" customWidth="1"/>
    <col min="2324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577" width="9.140625" style="2"/>
    <col min="2578" max="2578" width="11" style="2" bestFit="1" customWidth="1"/>
    <col min="2579" max="2579" width="12.85546875" style="2" customWidth="1"/>
    <col min="2580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2833" width="9.140625" style="2"/>
    <col min="2834" max="2834" width="11" style="2" bestFit="1" customWidth="1"/>
    <col min="2835" max="2835" width="12.85546875" style="2" customWidth="1"/>
    <col min="2836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089" width="9.140625" style="2"/>
    <col min="3090" max="3090" width="11" style="2" bestFit="1" customWidth="1"/>
    <col min="3091" max="3091" width="12.85546875" style="2" customWidth="1"/>
    <col min="3092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345" width="9.140625" style="2"/>
    <col min="3346" max="3346" width="11" style="2" bestFit="1" customWidth="1"/>
    <col min="3347" max="3347" width="12.85546875" style="2" customWidth="1"/>
    <col min="3348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601" width="9.140625" style="2"/>
    <col min="3602" max="3602" width="11" style="2" bestFit="1" customWidth="1"/>
    <col min="3603" max="3603" width="12.85546875" style="2" customWidth="1"/>
    <col min="3604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3857" width="9.140625" style="2"/>
    <col min="3858" max="3858" width="11" style="2" bestFit="1" customWidth="1"/>
    <col min="3859" max="3859" width="12.85546875" style="2" customWidth="1"/>
    <col min="3860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113" width="9.140625" style="2"/>
    <col min="4114" max="4114" width="11" style="2" bestFit="1" customWidth="1"/>
    <col min="4115" max="4115" width="12.85546875" style="2" customWidth="1"/>
    <col min="4116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369" width="9.140625" style="2"/>
    <col min="4370" max="4370" width="11" style="2" bestFit="1" customWidth="1"/>
    <col min="4371" max="4371" width="12.85546875" style="2" customWidth="1"/>
    <col min="4372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625" width="9.140625" style="2"/>
    <col min="4626" max="4626" width="11" style="2" bestFit="1" customWidth="1"/>
    <col min="4627" max="4627" width="12.85546875" style="2" customWidth="1"/>
    <col min="4628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4881" width="9.140625" style="2"/>
    <col min="4882" max="4882" width="11" style="2" bestFit="1" customWidth="1"/>
    <col min="4883" max="4883" width="12.85546875" style="2" customWidth="1"/>
    <col min="4884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137" width="9.140625" style="2"/>
    <col min="5138" max="5138" width="11" style="2" bestFit="1" customWidth="1"/>
    <col min="5139" max="5139" width="12.85546875" style="2" customWidth="1"/>
    <col min="5140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393" width="9.140625" style="2"/>
    <col min="5394" max="5394" width="11" style="2" bestFit="1" customWidth="1"/>
    <col min="5395" max="5395" width="12.85546875" style="2" customWidth="1"/>
    <col min="5396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649" width="9.140625" style="2"/>
    <col min="5650" max="5650" width="11" style="2" bestFit="1" customWidth="1"/>
    <col min="5651" max="5651" width="12.85546875" style="2" customWidth="1"/>
    <col min="5652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5905" width="9.140625" style="2"/>
    <col min="5906" max="5906" width="11" style="2" bestFit="1" customWidth="1"/>
    <col min="5907" max="5907" width="12.85546875" style="2" customWidth="1"/>
    <col min="5908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161" width="9.140625" style="2"/>
    <col min="6162" max="6162" width="11" style="2" bestFit="1" customWidth="1"/>
    <col min="6163" max="6163" width="12.85546875" style="2" customWidth="1"/>
    <col min="6164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417" width="9.140625" style="2"/>
    <col min="6418" max="6418" width="11" style="2" bestFit="1" customWidth="1"/>
    <col min="6419" max="6419" width="12.85546875" style="2" customWidth="1"/>
    <col min="6420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673" width="9.140625" style="2"/>
    <col min="6674" max="6674" width="11" style="2" bestFit="1" customWidth="1"/>
    <col min="6675" max="6675" width="12.85546875" style="2" customWidth="1"/>
    <col min="6676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6929" width="9.140625" style="2"/>
    <col min="6930" max="6930" width="11" style="2" bestFit="1" customWidth="1"/>
    <col min="6931" max="6931" width="12.85546875" style="2" customWidth="1"/>
    <col min="6932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185" width="9.140625" style="2"/>
    <col min="7186" max="7186" width="11" style="2" bestFit="1" customWidth="1"/>
    <col min="7187" max="7187" width="12.85546875" style="2" customWidth="1"/>
    <col min="7188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441" width="9.140625" style="2"/>
    <col min="7442" max="7442" width="11" style="2" bestFit="1" customWidth="1"/>
    <col min="7443" max="7443" width="12.85546875" style="2" customWidth="1"/>
    <col min="7444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697" width="9.140625" style="2"/>
    <col min="7698" max="7698" width="11" style="2" bestFit="1" customWidth="1"/>
    <col min="7699" max="7699" width="12.85546875" style="2" customWidth="1"/>
    <col min="7700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7953" width="9.140625" style="2"/>
    <col min="7954" max="7954" width="11" style="2" bestFit="1" customWidth="1"/>
    <col min="7955" max="7955" width="12.85546875" style="2" customWidth="1"/>
    <col min="7956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209" width="9.140625" style="2"/>
    <col min="8210" max="8210" width="11" style="2" bestFit="1" customWidth="1"/>
    <col min="8211" max="8211" width="12.85546875" style="2" customWidth="1"/>
    <col min="8212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465" width="9.140625" style="2"/>
    <col min="8466" max="8466" width="11" style="2" bestFit="1" customWidth="1"/>
    <col min="8467" max="8467" width="12.85546875" style="2" customWidth="1"/>
    <col min="8468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721" width="9.140625" style="2"/>
    <col min="8722" max="8722" width="11" style="2" bestFit="1" customWidth="1"/>
    <col min="8723" max="8723" width="12.85546875" style="2" customWidth="1"/>
    <col min="8724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8977" width="9.140625" style="2"/>
    <col min="8978" max="8978" width="11" style="2" bestFit="1" customWidth="1"/>
    <col min="8979" max="8979" width="12.85546875" style="2" customWidth="1"/>
    <col min="8980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233" width="9.140625" style="2"/>
    <col min="9234" max="9234" width="11" style="2" bestFit="1" customWidth="1"/>
    <col min="9235" max="9235" width="12.85546875" style="2" customWidth="1"/>
    <col min="9236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489" width="9.140625" style="2"/>
    <col min="9490" max="9490" width="11" style="2" bestFit="1" customWidth="1"/>
    <col min="9491" max="9491" width="12.85546875" style="2" customWidth="1"/>
    <col min="9492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745" width="9.140625" style="2"/>
    <col min="9746" max="9746" width="11" style="2" bestFit="1" customWidth="1"/>
    <col min="9747" max="9747" width="12.85546875" style="2" customWidth="1"/>
    <col min="9748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001" width="9.140625" style="2"/>
    <col min="10002" max="10002" width="11" style="2" bestFit="1" customWidth="1"/>
    <col min="10003" max="10003" width="12.85546875" style="2" customWidth="1"/>
    <col min="10004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257" width="9.140625" style="2"/>
    <col min="10258" max="10258" width="11" style="2" bestFit="1" customWidth="1"/>
    <col min="10259" max="10259" width="12.85546875" style="2" customWidth="1"/>
    <col min="10260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513" width="9.140625" style="2"/>
    <col min="10514" max="10514" width="11" style="2" bestFit="1" customWidth="1"/>
    <col min="10515" max="10515" width="12.85546875" style="2" customWidth="1"/>
    <col min="10516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0769" width="9.140625" style="2"/>
    <col min="10770" max="10770" width="11" style="2" bestFit="1" customWidth="1"/>
    <col min="10771" max="10771" width="12.85546875" style="2" customWidth="1"/>
    <col min="10772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025" width="9.140625" style="2"/>
    <col min="11026" max="11026" width="11" style="2" bestFit="1" customWidth="1"/>
    <col min="11027" max="11027" width="12.85546875" style="2" customWidth="1"/>
    <col min="11028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281" width="9.140625" style="2"/>
    <col min="11282" max="11282" width="11" style="2" bestFit="1" customWidth="1"/>
    <col min="11283" max="11283" width="12.85546875" style="2" customWidth="1"/>
    <col min="11284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537" width="9.140625" style="2"/>
    <col min="11538" max="11538" width="11" style="2" bestFit="1" customWidth="1"/>
    <col min="11539" max="11539" width="12.85546875" style="2" customWidth="1"/>
    <col min="11540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1793" width="9.140625" style="2"/>
    <col min="11794" max="11794" width="11" style="2" bestFit="1" customWidth="1"/>
    <col min="11795" max="11795" width="12.85546875" style="2" customWidth="1"/>
    <col min="11796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049" width="9.140625" style="2"/>
    <col min="12050" max="12050" width="11" style="2" bestFit="1" customWidth="1"/>
    <col min="12051" max="12051" width="12.85546875" style="2" customWidth="1"/>
    <col min="12052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305" width="9.140625" style="2"/>
    <col min="12306" max="12306" width="11" style="2" bestFit="1" customWidth="1"/>
    <col min="12307" max="12307" width="12.85546875" style="2" customWidth="1"/>
    <col min="12308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561" width="9.140625" style="2"/>
    <col min="12562" max="12562" width="11" style="2" bestFit="1" customWidth="1"/>
    <col min="12563" max="12563" width="12.85546875" style="2" customWidth="1"/>
    <col min="12564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2817" width="9.140625" style="2"/>
    <col min="12818" max="12818" width="11" style="2" bestFit="1" customWidth="1"/>
    <col min="12819" max="12819" width="12.85546875" style="2" customWidth="1"/>
    <col min="12820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073" width="9.140625" style="2"/>
    <col min="13074" max="13074" width="11" style="2" bestFit="1" customWidth="1"/>
    <col min="13075" max="13075" width="12.85546875" style="2" customWidth="1"/>
    <col min="13076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329" width="9.140625" style="2"/>
    <col min="13330" max="13330" width="11" style="2" bestFit="1" customWidth="1"/>
    <col min="13331" max="13331" width="12.85546875" style="2" customWidth="1"/>
    <col min="13332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585" width="9.140625" style="2"/>
    <col min="13586" max="13586" width="11" style="2" bestFit="1" customWidth="1"/>
    <col min="13587" max="13587" width="12.85546875" style="2" customWidth="1"/>
    <col min="13588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3841" width="9.140625" style="2"/>
    <col min="13842" max="13842" width="11" style="2" bestFit="1" customWidth="1"/>
    <col min="13843" max="13843" width="12.85546875" style="2" customWidth="1"/>
    <col min="13844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097" width="9.140625" style="2"/>
    <col min="14098" max="14098" width="11" style="2" bestFit="1" customWidth="1"/>
    <col min="14099" max="14099" width="12.85546875" style="2" customWidth="1"/>
    <col min="14100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353" width="9.140625" style="2"/>
    <col min="14354" max="14354" width="11" style="2" bestFit="1" customWidth="1"/>
    <col min="14355" max="14355" width="12.85546875" style="2" customWidth="1"/>
    <col min="14356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609" width="9.140625" style="2"/>
    <col min="14610" max="14610" width="11" style="2" bestFit="1" customWidth="1"/>
    <col min="14611" max="14611" width="12.85546875" style="2" customWidth="1"/>
    <col min="14612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4865" width="9.140625" style="2"/>
    <col min="14866" max="14866" width="11" style="2" bestFit="1" customWidth="1"/>
    <col min="14867" max="14867" width="12.85546875" style="2" customWidth="1"/>
    <col min="14868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121" width="9.140625" style="2"/>
    <col min="15122" max="15122" width="11" style="2" bestFit="1" customWidth="1"/>
    <col min="15123" max="15123" width="12.85546875" style="2" customWidth="1"/>
    <col min="15124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377" width="9.140625" style="2"/>
    <col min="15378" max="15378" width="11" style="2" bestFit="1" customWidth="1"/>
    <col min="15379" max="15379" width="12.85546875" style="2" customWidth="1"/>
    <col min="15380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633" width="9.140625" style="2"/>
    <col min="15634" max="15634" width="11" style="2" bestFit="1" customWidth="1"/>
    <col min="15635" max="15635" width="12.85546875" style="2" customWidth="1"/>
    <col min="15636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5889" width="9.140625" style="2"/>
    <col min="15890" max="15890" width="11" style="2" bestFit="1" customWidth="1"/>
    <col min="15891" max="15891" width="12.85546875" style="2" customWidth="1"/>
    <col min="15892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145" width="9.140625" style="2"/>
    <col min="16146" max="16146" width="11" style="2" bestFit="1" customWidth="1"/>
    <col min="16147" max="16147" width="12.85546875" style="2" customWidth="1"/>
    <col min="16148" max="16384" width="9.140625" style="2"/>
  </cols>
  <sheetData>
    <row r="1" spans="1:19" s="1" customFormat="1" ht="26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71.25" customHeight="1" x14ac:dyDescent="0.3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5.75" thickBot="1" x14ac:dyDescent="0.3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9" ht="18.75" customHeight="1" x14ac:dyDescent="0.3">
      <c r="A4" s="82" t="s">
        <v>2</v>
      </c>
      <c r="B4" s="84" t="s">
        <v>3</v>
      </c>
      <c r="C4" s="84"/>
      <c r="D4" s="84"/>
      <c r="E4" s="84"/>
      <c r="F4" s="85" t="s">
        <v>4</v>
      </c>
      <c r="G4" s="85"/>
      <c r="H4" s="85"/>
      <c r="I4" s="86"/>
      <c r="J4" s="85" t="s">
        <v>5</v>
      </c>
      <c r="K4" s="85"/>
      <c r="L4" s="85"/>
      <c r="M4" s="86"/>
      <c r="N4" s="85" t="s">
        <v>6</v>
      </c>
      <c r="O4" s="85"/>
      <c r="P4" s="89"/>
    </row>
    <row r="5" spans="1:19" ht="45" x14ac:dyDescent="0.3">
      <c r="A5" s="83"/>
      <c r="B5" s="3" t="s">
        <v>7</v>
      </c>
      <c r="C5" s="3" t="s">
        <v>8</v>
      </c>
      <c r="D5" s="4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87"/>
      <c r="J5" s="6" t="s">
        <v>11</v>
      </c>
      <c r="K5" s="6" t="s">
        <v>12</v>
      </c>
      <c r="L5" s="6" t="s">
        <v>13</v>
      </c>
      <c r="M5" s="87"/>
      <c r="N5" s="6" t="s">
        <v>11</v>
      </c>
      <c r="O5" s="6" t="s">
        <v>12</v>
      </c>
      <c r="P5" s="7" t="s">
        <v>13</v>
      </c>
    </row>
    <row r="6" spans="1:19" s="13" customFormat="1" ht="18" customHeight="1" x14ac:dyDescent="0.3">
      <c r="A6" s="8" t="s">
        <v>14</v>
      </c>
      <c r="B6" s="9" t="e">
        <f>B7+B18+#REF!+#REF!</f>
        <v>#REF!</v>
      </c>
      <c r="C6" s="9" t="e">
        <f>C7+C18+#REF!+#REF!</f>
        <v>#REF!</v>
      </c>
      <c r="D6" s="9" t="e">
        <f>D7+D18+#REF!+#REF!</f>
        <v>#REF!</v>
      </c>
      <c r="E6" s="9" t="e">
        <f>E7+E18+#REF!+#REF!</f>
        <v>#REF!</v>
      </c>
      <c r="F6" s="10">
        <f>F7+F16+F17+F18</f>
        <v>500</v>
      </c>
      <c r="G6" s="10">
        <f>G7+G16+G17+G18</f>
        <v>36920</v>
      </c>
      <c r="H6" s="11"/>
      <c r="I6" s="87"/>
      <c r="J6" s="10">
        <f>J7+J16+J17+J18</f>
        <v>500</v>
      </c>
      <c r="K6" s="10">
        <f>K7+K16+K17+K18</f>
        <v>28853.333340000001</v>
      </c>
      <c r="L6" s="11"/>
      <c r="M6" s="87"/>
      <c r="N6" s="10">
        <f>N7+N16+N17+N18</f>
        <v>471.11</v>
      </c>
      <c r="O6" s="10">
        <f>O7+O16+O17+O18</f>
        <v>15558.182395199998</v>
      </c>
      <c r="P6" s="12"/>
    </row>
    <row r="7" spans="1:19" s="19" customFormat="1" ht="15.75" customHeight="1" x14ac:dyDescent="0.3">
      <c r="A7" s="14" t="s">
        <v>15</v>
      </c>
      <c r="B7" s="15">
        <f>B8+B9+B15</f>
        <v>0</v>
      </c>
      <c r="C7" s="15">
        <f>C8+C9+C15</f>
        <v>0</v>
      </c>
      <c r="D7" s="15">
        <f>D8+D9+D15</f>
        <v>17768000</v>
      </c>
      <c r="E7" s="15">
        <f>E8+E9+E15</f>
        <v>17768000</v>
      </c>
      <c r="F7" s="16">
        <f>F8+F9</f>
        <v>500</v>
      </c>
      <c r="G7" s="16">
        <f>G9+G15</f>
        <v>36920</v>
      </c>
      <c r="H7" s="17"/>
      <c r="I7" s="87"/>
      <c r="J7" s="16">
        <f>J8+J9</f>
        <v>500</v>
      </c>
      <c r="K7" s="16">
        <f>K9+K15</f>
        <v>28853.333340000001</v>
      </c>
      <c r="L7" s="17"/>
      <c r="M7" s="87"/>
      <c r="N7" s="16">
        <f>N8+N9</f>
        <v>471.11</v>
      </c>
      <c r="O7" s="16">
        <f>O9+O15</f>
        <v>15558.182395199998</v>
      </c>
      <c r="P7" s="18"/>
      <c r="Q7" s="13"/>
    </row>
    <row r="8" spans="1:19" ht="15.75" customHeight="1" x14ac:dyDescent="0.3">
      <c r="A8" s="20" t="s">
        <v>16</v>
      </c>
      <c r="B8" s="21"/>
      <c r="C8" s="21"/>
      <c r="D8" s="22">
        <f>17000000+768000</f>
        <v>17768000</v>
      </c>
      <c r="E8" s="22">
        <f>SUM(B8:D8)</f>
        <v>17768000</v>
      </c>
      <c r="F8" s="23">
        <f>500000/1000</f>
        <v>500</v>
      </c>
      <c r="G8" s="23"/>
      <c r="H8" s="21"/>
      <c r="I8" s="87"/>
      <c r="J8" s="23">
        <f>500000/1000</f>
        <v>500</v>
      </c>
      <c r="K8" s="23"/>
      <c r="L8" s="21"/>
      <c r="M8" s="87"/>
      <c r="N8" s="21">
        <v>471.11</v>
      </c>
      <c r="O8" s="23"/>
      <c r="P8" s="24"/>
      <c r="Q8" s="13"/>
    </row>
    <row r="9" spans="1:19" ht="15.75" customHeight="1" x14ac:dyDescent="0.3">
      <c r="A9" s="25" t="s">
        <v>17</v>
      </c>
      <c r="B9" s="26">
        <f>B11+B12+B13+B14</f>
        <v>0</v>
      </c>
      <c r="C9" s="26">
        <f>C11+C12+C13+C14</f>
        <v>0</v>
      </c>
      <c r="D9" s="26">
        <f>D11+D12+D13+D14</f>
        <v>0</v>
      </c>
      <c r="E9" s="26">
        <f>E11+E12+E13+E14</f>
        <v>0</v>
      </c>
      <c r="F9" s="23"/>
      <c r="G9" s="23">
        <f>SUM(G11:G14)</f>
        <v>36920</v>
      </c>
      <c r="H9" s="21"/>
      <c r="I9" s="87"/>
      <c r="J9" s="21"/>
      <c r="K9" s="23">
        <f>SUM(K11:K14)</f>
        <v>16703.333340000001</v>
      </c>
      <c r="L9" s="21"/>
      <c r="M9" s="87"/>
      <c r="N9" s="21"/>
      <c r="O9" s="23">
        <f>SUM(O11:O14)</f>
        <v>11624.234985199999</v>
      </c>
      <c r="P9" s="24"/>
      <c r="Q9" s="13"/>
    </row>
    <row r="10" spans="1:19" s="19" customFormat="1" ht="15.75" customHeight="1" x14ac:dyDescent="0.3">
      <c r="A10" s="27" t="s">
        <v>18</v>
      </c>
      <c r="B10" s="17"/>
      <c r="C10" s="17"/>
      <c r="D10" s="17"/>
      <c r="E10" s="28">
        <f t="shared" ref="E10:E53" si="0">SUM(B10:D10)</f>
        <v>0</v>
      </c>
      <c r="F10" s="16"/>
      <c r="G10" s="23"/>
      <c r="H10" s="17"/>
      <c r="I10" s="87"/>
      <c r="J10" s="17"/>
      <c r="K10" s="23"/>
      <c r="L10" s="17"/>
      <c r="M10" s="87"/>
      <c r="N10" s="17"/>
      <c r="O10" s="23"/>
      <c r="P10" s="18"/>
      <c r="Q10" s="13"/>
    </row>
    <row r="11" spans="1:19" ht="15.75" customHeight="1" x14ac:dyDescent="0.3">
      <c r="A11" s="29" t="s">
        <v>19</v>
      </c>
      <c r="B11" s="21"/>
      <c r="C11" s="21"/>
      <c r="D11" s="21"/>
      <c r="E11" s="22">
        <f t="shared" si="0"/>
        <v>0</v>
      </c>
      <c r="F11" s="23"/>
      <c r="G11" s="23">
        <v>18220</v>
      </c>
      <c r="H11" s="21"/>
      <c r="I11" s="87"/>
      <c r="J11" s="21"/>
      <c r="K11" s="23">
        <v>16553.333340000001</v>
      </c>
      <c r="L11" s="21"/>
      <c r="M11" s="87"/>
      <c r="N11" s="21"/>
      <c r="O11" s="23">
        <v>11528.41598</v>
      </c>
      <c r="P11" s="24"/>
      <c r="Q11" s="13"/>
    </row>
    <row r="12" spans="1:19" ht="15.75" customHeight="1" x14ac:dyDescent="0.3">
      <c r="A12" s="29" t="s">
        <v>20</v>
      </c>
      <c r="B12" s="21"/>
      <c r="C12" s="21"/>
      <c r="D12" s="21"/>
      <c r="E12" s="22">
        <f>SUM(B12:D12)</f>
        <v>0</v>
      </c>
      <c r="F12" s="23"/>
      <c r="G12" s="23">
        <v>50</v>
      </c>
      <c r="H12" s="21"/>
      <c r="I12" s="87"/>
      <c r="J12" s="21"/>
      <c r="K12" s="23">
        <v>50</v>
      </c>
      <c r="L12" s="21"/>
      <c r="M12" s="87"/>
      <c r="N12" s="21"/>
      <c r="O12" s="23">
        <v>62.261189999999999</v>
      </c>
      <c r="P12" s="24"/>
      <c r="Q12" s="13"/>
    </row>
    <row r="13" spans="1:19" ht="15.75" customHeight="1" x14ac:dyDescent="0.3">
      <c r="A13" s="29" t="s">
        <v>21</v>
      </c>
      <c r="B13" s="21"/>
      <c r="C13" s="21"/>
      <c r="D13" s="21"/>
      <c r="E13" s="22">
        <f t="shared" si="0"/>
        <v>0</v>
      </c>
      <c r="F13" s="23"/>
      <c r="G13" s="23">
        <v>100</v>
      </c>
      <c r="H13" s="21"/>
      <c r="I13" s="87"/>
      <c r="J13" s="21"/>
      <c r="K13" s="23">
        <v>100</v>
      </c>
      <c r="L13" s="21"/>
      <c r="M13" s="87"/>
      <c r="N13" s="21"/>
      <c r="O13" s="23"/>
      <c r="P13" s="24"/>
      <c r="Q13" s="13"/>
    </row>
    <row r="14" spans="1:19" ht="15.75" customHeight="1" x14ac:dyDescent="0.3">
      <c r="A14" s="29" t="s">
        <v>22</v>
      </c>
      <c r="B14" s="30"/>
      <c r="C14" s="21"/>
      <c r="D14" s="21"/>
      <c r="E14" s="22">
        <f t="shared" si="0"/>
        <v>0</v>
      </c>
      <c r="F14" s="23"/>
      <c r="G14" s="23">
        <v>18550</v>
      </c>
      <c r="H14" s="21"/>
      <c r="I14" s="87"/>
      <c r="J14" s="21"/>
      <c r="K14" s="23"/>
      <c r="L14" s="21"/>
      <c r="M14" s="87"/>
      <c r="N14" s="21"/>
      <c r="O14" s="23">
        <v>33.557815199999261</v>
      </c>
      <c r="P14" s="24"/>
      <c r="Q14" s="13"/>
    </row>
    <row r="15" spans="1:19" ht="15.75" customHeight="1" x14ac:dyDescent="0.3">
      <c r="A15" s="25" t="s">
        <v>13</v>
      </c>
      <c r="B15" s="30"/>
      <c r="C15" s="21"/>
      <c r="D15" s="21"/>
      <c r="E15" s="22"/>
      <c r="F15" s="23"/>
      <c r="G15" s="23"/>
      <c r="H15" s="21"/>
      <c r="I15" s="87"/>
      <c r="J15" s="21"/>
      <c r="K15" s="21">
        <v>12150</v>
      </c>
      <c r="L15" s="21"/>
      <c r="M15" s="87"/>
      <c r="N15" s="21"/>
      <c r="O15" s="23">
        <v>3933.9474099999998</v>
      </c>
      <c r="P15" s="24"/>
      <c r="Q15" s="13"/>
      <c r="S15" s="48"/>
    </row>
    <row r="16" spans="1:19" s="19" customFormat="1" ht="15.75" customHeight="1" x14ac:dyDescent="0.3">
      <c r="A16" s="14" t="s">
        <v>23</v>
      </c>
      <c r="B16" s="31"/>
      <c r="C16" s="17"/>
      <c r="D16" s="17"/>
      <c r="E16" s="28">
        <f t="shared" si="0"/>
        <v>0</v>
      </c>
      <c r="F16" s="16"/>
      <c r="G16" s="32"/>
      <c r="H16" s="17"/>
      <c r="I16" s="87"/>
      <c r="J16" s="17"/>
      <c r="K16" s="17"/>
      <c r="L16" s="17"/>
      <c r="M16" s="87"/>
      <c r="N16" s="17"/>
      <c r="O16" s="17"/>
      <c r="P16" s="18"/>
      <c r="Q16" s="13"/>
    </row>
    <row r="17" spans="1:19" s="19" customFormat="1" ht="15.75" customHeight="1" x14ac:dyDescent="0.3">
      <c r="A17" s="14" t="s">
        <v>24</v>
      </c>
      <c r="B17" s="31"/>
      <c r="C17" s="31">
        <f>55000+2790847.16+55000+6608-234.4+15369.9-1396.19+74038.92+55000+55000+58561.91+36960.64</f>
        <v>3200755.9400000004</v>
      </c>
      <c r="D17" s="33"/>
      <c r="E17" s="28">
        <f t="shared" si="0"/>
        <v>3200755.9400000004</v>
      </c>
      <c r="F17" s="16"/>
      <c r="G17" s="16"/>
      <c r="H17" s="17"/>
      <c r="I17" s="87"/>
      <c r="J17" s="17"/>
      <c r="K17" s="17"/>
      <c r="L17" s="17"/>
      <c r="M17" s="87"/>
      <c r="N17" s="17"/>
      <c r="O17" s="17"/>
      <c r="P17" s="18"/>
      <c r="Q17" s="13"/>
    </row>
    <row r="18" spans="1:19" s="19" customFormat="1" ht="15.75" customHeight="1" x14ac:dyDescent="0.3">
      <c r="A18" s="14" t="s">
        <v>25</v>
      </c>
      <c r="B18" s="17"/>
      <c r="C18" s="17"/>
      <c r="D18" s="17"/>
      <c r="E18" s="28">
        <f t="shared" si="0"/>
        <v>0</v>
      </c>
      <c r="F18" s="16"/>
      <c r="G18" s="16"/>
      <c r="H18" s="17"/>
      <c r="I18" s="87"/>
      <c r="J18" s="17"/>
      <c r="K18" s="17"/>
      <c r="L18" s="17"/>
      <c r="M18" s="87"/>
      <c r="N18" s="17"/>
      <c r="O18" s="17"/>
      <c r="P18" s="18"/>
      <c r="Q18" s="13"/>
    </row>
    <row r="19" spans="1:19" s="13" customFormat="1" ht="15.75" customHeight="1" x14ac:dyDescent="0.3">
      <c r="A19" s="8" t="s">
        <v>26</v>
      </c>
      <c r="B19" s="9">
        <f>B20+B44+B52+B53</f>
        <v>52408646.848450005</v>
      </c>
      <c r="C19" s="9">
        <f>C20+C44+C52+C53</f>
        <v>2505320.1800000006</v>
      </c>
      <c r="D19" s="9">
        <f>D20+D44+D52+D53</f>
        <v>17768000.039999999</v>
      </c>
      <c r="E19" s="9">
        <f>E20+E44+E52+E53</f>
        <v>72681967.068450004</v>
      </c>
      <c r="F19" s="10">
        <f>F20+F52+F53+F44</f>
        <v>500</v>
      </c>
      <c r="G19" s="10">
        <f>G20+G52+G53+G44</f>
        <v>40795.000002499997</v>
      </c>
      <c r="H19" s="11"/>
      <c r="I19" s="87"/>
      <c r="J19" s="10">
        <f>J20+J52+J53+J44</f>
        <v>500</v>
      </c>
      <c r="K19" s="10">
        <f>K20+K52+K53+K44</f>
        <v>32516.915302500001</v>
      </c>
      <c r="L19" s="11"/>
      <c r="M19" s="87"/>
      <c r="N19" s="10">
        <f>N20+N52+N53+N44</f>
        <v>471.10642999999993</v>
      </c>
      <c r="O19" s="10">
        <f>O20+O52+O53+O44</f>
        <v>18631.814780000001</v>
      </c>
      <c r="P19" s="12"/>
    </row>
    <row r="20" spans="1:19" s="19" customFormat="1" ht="15.75" customHeight="1" x14ac:dyDescent="0.3">
      <c r="A20" s="34" t="s">
        <v>27</v>
      </c>
      <c r="B20" s="28">
        <f>B21+B28+B39+B40+B41+B42+B43</f>
        <v>31682326.168450002</v>
      </c>
      <c r="C20" s="28">
        <f>C21+C28+C39+C40+C41+C42+C43</f>
        <v>2496660.5200000005</v>
      </c>
      <c r="D20" s="28">
        <f>D21+D28+D39+D40+D41+D42+D43</f>
        <v>0</v>
      </c>
      <c r="E20" s="28">
        <f t="shared" si="0"/>
        <v>34178986.688450001</v>
      </c>
      <c r="F20" s="16">
        <f>F21+F28+F39+F40+F41+F42+F43</f>
        <v>0</v>
      </c>
      <c r="G20" s="16">
        <f>G21+G28+G39+G40+G41+G42+G43</f>
        <v>25791.000002499997</v>
      </c>
      <c r="H20" s="17"/>
      <c r="I20" s="87"/>
      <c r="J20" s="16">
        <f>J21+J28+J39+J40+J41+J42+J43</f>
        <v>0</v>
      </c>
      <c r="K20" s="16">
        <f>K21+K28+K39+K40+K41+K42+K43</f>
        <v>20820.415302500001</v>
      </c>
      <c r="L20" s="17"/>
      <c r="M20" s="87"/>
      <c r="N20" s="16">
        <f>N21+N28+N39+N40+N41+N42+N43</f>
        <v>0</v>
      </c>
      <c r="O20" s="16">
        <f>O21+O28+O39+O40+O41+O42+O43</f>
        <v>14478.417370000001</v>
      </c>
      <c r="P20" s="18"/>
      <c r="Q20" s="13"/>
      <c r="S20" s="32"/>
    </row>
    <row r="21" spans="1:19" s="19" customFormat="1" ht="15.75" customHeight="1" x14ac:dyDescent="0.3">
      <c r="A21" s="35" t="s">
        <v>28</v>
      </c>
      <c r="B21" s="31">
        <f>SUM(B22:B27)</f>
        <v>8879297.0600000005</v>
      </c>
      <c r="C21" s="28">
        <f>SUM(C22:C27)</f>
        <v>0</v>
      </c>
      <c r="D21" s="28">
        <f>SUM(D22:D27)</f>
        <v>0</v>
      </c>
      <c r="E21" s="28">
        <f t="shared" si="0"/>
        <v>8879297.0600000005</v>
      </c>
      <c r="F21" s="16"/>
      <c r="G21" s="16">
        <f>SUM(G22:G27)</f>
        <v>11049</v>
      </c>
      <c r="H21" s="17"/>
      <c r="I21" s="87"/>
      <c r="J21" s="17"/>
      <c r="K21" s="16">
        <f>SUM(K22:K27)</f>
        <v>9773.5820000000003</v>
      </c>
      <c r="L21" s="17"/>
      <c r="M21" s="87"/>
      <c r="N21" s="17"/>
      <c r="O21" s="16">
        <f>SUM(O22:O27)</f>
        <v>6915.6180600000007</v>
      </c>
      <c r="P21" s="18"/>
      <c r="Q21" s="13"/>
    </row>
    <row r="22" spans="1:19" ht="15.75" customHeight="1" x14ac:dyDescent="0.3">
      <c r="A22" s="36" t="s">
        <v>29</v>
      </c>
      <c r="B22" s="30">
        <v>7644225.0600000005</v>
      </c>
      <c r="C22" s="21"/>
      <c r="D22" s="21"/>
      <c r="E22" s="22">
        <f t="shared" si="0"/>
        <v>7644225.0600000005</v>
      </c>
      <c r="F22" s="23"/>
      <c r="G22" s="23">
        <v>10117.200000000001</v>
      </c>
      <c r="H22" s="21"/>
      <c r="I22" s="87"/>
      <c r="J22" s="21"/>
      <c r="K22" s="23">
        <v>7803.0559999999996</v>
      </c>
      <c r="L22" s="21"/>
      <c r="M22" s="87"/>
      <c r="N22" s="21"/>
      <c r="O22" s="23">
        <v>5472.9125300000005</v>
      </c>
      <c r="P22" s="24"/>
      <c r="Q22" s="13"/>
    </row>
    <row r="23" spans="1:19" ht="15.75" customHeight="1" x14ac:dyDescent="0.3">
      <c r="A23" s="36" t="s">
        <v>30</v>
      </c>
      <c r="B23" s="30"/>
      <c r="C23" s="21"/>
      <c r="D23" s="37"/>
      <c r="E23" s="22">
        <f t="shared" si="0"/>
        <v>0</v>
      </c>
      <c r="F23" s="23"/>
      <c r="G23" s="23"/>
      <c r="H23" s="21"/>
      <c r="I23" s="87"/>
      <c r="J23" s="21"/>
      <c r="K23" s="23"/>
      <c r="L23" s="21"/>
      <c r="M23" s="87"/>
      <c r="N23" s="21"/>
      <c r="O23" s="23"/>
      <c r="P23" s="24"/>
      <c r="Q23" s="13"/>
    </row>
    <row r="24" spans="1:19" ht="15.75" customHeight="1" x14ac:dyDescent="0.3">
      <c r="A24" s="36" t="s">
        <v>31</v>
      </c>
      <c r="B24" s="30">
        <v>1235072</v>
      </c>
      <c r="C24" s="38"/>
      <c r="D24" s="21"/>
      <c r="E24" s="22">
        <f t="shared" si="0"/>
        <v>1235072</v>
      </c>
      <c r="F24" s="23"/>
      <c r="G24" s="23">
        <v>701.8</v>
      </c>
      <c r="H24" s="21"/>
      <c r="I24" s="87"/>
      <c r="J24" s="21"/>
      <c r="K24" s="23">
        <v>1560.5260000000001</v>
      </c>
      <c r="L24" s="21"/>
      <c r="M24" s="87"/>
      <c r="N24" s="21"/>
      <c r="O24" s="23">
        <v>1171.7605000000001</v>
      </c>
      <c r="P24" s="24"/>
      <c r="Q24" s="13"/>
    </row>
    <row r="25" spans="1:19" ht="15.75" customHeight="1" x14ac:dyDescent="0.3">
      <c r="A25" s="36" t="s">
        <v>32</v>
      </c>
      <c r="B25" s="21"/>
      <c r="C25" s="21"/>
      <c r="D25" s="21"/>
      <c r="E25" s="22">
        <f t="shared" si="0"/>
        <v>0</v>
      </c>
      <c r="F25" s="23"/>
      <c r="G25" s="23">
        <v>230</v>
      </c>
      <c r="H25" s="21"/>
      <c r="I25" s="87"/>
      <c r="J25" s="21"/>
      <c r="K25" s="23">
        <v>410</v>
      </c>
      <c r="L25" s="21"/>
      <c r="M25" s="87"/>
      <c r="N25" s="21"/>
      <c r="O25" s="23">
        <v>270.94503000000003</v>
      </c>
      <c r="P25" s="24"/>
      <c r="Q25" s="13"/>
    </row>
    <row r="26" spans="1:19" ht="15.75" customHeight="1" x14ac:dyDescent="0.3">
      <c r="A26" s="36" t="s">
        <v>33</v>
      </c>
      <c r="B26" s="21"/>
      <c r="C26" s="21"/>
      <c r="D26" s="21"/>
      <c r="E26" s="22">
        <f t="shared" si="0"/>
        <v>0</v>
      </c>
      <c r="F26" s="23"/>
      <c r="G26" s="23"/>
      <c r="H26" s="21"/>
      <c r="I26" s="87"/>
      <c r="J26" s="21"/>
      <c r="K26" s="23"/>
      <c r="L26" s="21"/>
      <c r="M26" s="87"/>
      <c r="N26" s="21"/>
      <c r="O26" s="23"/>
      <c r="P26" s="24"/>
      <c r="Q26" s="13"/>
    </row>
    <row r="27" spans="1:19" ht="15.75" customHeight="1" x14ac:dyDescent="0.3">
      <c r="A27" s="36" t="s">
        <v>34</v>
      </c>
      <c r="B27" s="21"/>
      <c r="C27" s="21"/>
      <c r="D27" s="21"/>
      <c r="E27" s="22">
        <f t="shared" si="0"/>
        <v>0</v>
      </c>
      <c r="F27" s="23"/>
      <c r="G27" s="23"/>
      <c r="H27" s="21"/>
      <c r="I27" s="87"/>
      <c r="J27" s="21"/>
      <c r="K27" s="23"/>
      <c r="L27" s="21"/>
      <c r="M27" s="87"/>
      <c r="N27" s="21"/>
      <c r="O27" s="23"/>
      <c r="P27" s="24"/>
      <c r="Q27" s="13"/>
    </row>
    <row r="28" spans="1:19" s="19" customFormat="1" ht="15.75" customHeight="1" x14ac:dyDescent="0.3">
      <c r="A28" s="35" t="s">
        <v>35</v>
      </c>
      <c r="B28" s="28">
        <f t="shared" ref="B28:G28" si="1">SUM(B29:B38)</f>
        <v>16007999.208450003</v>
      </c>
      <c r="C28" s="28">
        <f t="shared" si="1"/>
        <v>2496660.5200000005</v>
      </c>
      <c r="D28" s="28">
        <f t="shared" si="1"/>
        <v>0</v>
      </c>
      <c r="E28" s="28">
        <f t="shared" si="1"/>
        <v>18504659.72845</v>
      </c>
      <c r="F28" s="16">
        <f t="shared" si="1"/>
        <v>0</v>
      </c>
      <c r="G28" s="16">
        <f t="shared" si="1"/>
        <v>10964.000002499999</v>
      </c>
      <c r="H28" s="17"/>
      <c r="I28" s="87"/>
      <c r="J28" s="16">
        <f t="shared" ref="J28" si="2">SUM(J29:J38)</f>
        <v>0</v>
      </c>
      <c r="K28" s="16">
        <f>SUM(K29:K38)</f>
        <v>8298.4333024999996</v>
      </c>
      <c r="L28" s="17"/>
      <c r="M28" s="87"/>
      <c r="N28" s="16">
        <f t="shared" ref="N28" si="3">SUM(N29:N38)</f>
        <v>0</v>
      </c>
      <c r="O28" s="16">
        <f>SUM(O29:O38)</f>
        <v>5801.9655599999996</v>
      </c>
      <c r="P28" s="18"/>
      <c r="Q28" s="13"/>
    </row>
    <row r="29" spans="1:19" ht="15.75" customHeight="1" x14ac:dyDescent="0.3">
      <c r="A29" s="36" t="s">
        <v>36</v>
      </c>
      <c r="B29" s="30">
        <v>1742563.23</v>
      </c>
      <c r="C29" s="30">
        <v>2215739.69</v>
      </c>
      <c r="D29" s="21"/>
      <c r="E29" s="22">
        <f t="shared" si="0"/>
        <v>3958302.92</v>
      </c>
      <c r="F29" s="39"/>
      <c r="G29" s="23">
        <v>200</v>
      </c>
      <c r="H29" s="21"/>
      <c r="I29" s="87"/>
      <c r="J29" s="40"/>
      <c r="K29" s="23">
        <v>930</v>
      </c>
      <c r="L29" s="21"/>
      <c r="M29" s="87"/>
      <c r="N29" s="40"/>
      <c r="O29" s="23">
        <v>751.58493999999996</v>
      </c>
      <c r="P29" s="24"/>
      <c r="Q29" s="13"/>
    </row>
    <row r="30" spans="1:19" ht="15.75" customHeight="1" x14ac:dyDescent="0.3">
      <c r="A30" s="36" t="s">
        <v>37</v>
      </c>
      <c r="B30" s="30">
        <v>321946.51</v>
      </c>
      <c r="C30" s="30">
        <v>12553.069999999998</v>
      </c>
      <c r="D30" s="21"/>
      <c r="E30" s="22">
        <f t="shared" si="0"/>
        <v>334499.58</v>
      </c>
      <c r="F30" s="41"/>
      <c r="G30" s="23">
        <v>87</v>
      </c>
      <c r="H30" s="21"/>
      <c r="I30" s="87"/>
      <c r="J30" s="42"/>
      <c r="K30" s="23">
        <v>117</v>
      </c>
      <c r="L30" s="21"/>
      <c r="M30" s="87"/>
      <c r="N30" s="42"/>
      <c r="O30" s="23">
        <v>91.659530000000004</v>
      </c>
      <c r="P30" s="24"/>
      <c r="Q30" s="13"/>
    </row>
    <row r="31" spans="1:19" ht="15.75" customHeight="1" x14ac:dyDescent="0.3">
      <c r="A31" s="36" t="s">
        <v>38</v>
      </c>
      <c r="B31" s="30">
        <v>13125685.168450002</v>
      </c>
      <c r="C31" s="30">
        <v>3870.47</v>
      </c>
      <c r="D31" s="21"/>
      <c r="E31" s="22">
        <f t="shared" si="0"/>
        <v>13129555.638450002</v>
      </c>
      <c r="F31" s="23"/>
      <c r="G31" s="23">
        <v>7293.0695024999995</v>
      </c>
      <c r="H31" s="21"/>
      <c r="I31" s="87"/>
      <c r="J31" s="21"/>
      <c r="K31" s="23">
        <v>4292.9840724999995</v>
      </c>
      <c r="L31" s="21"/>
      <c r="M31" s="87"/>
      <c r="N31" s="21"/>
      <c r="O31" s="23">
        <v>3177.2482499999992</v>
      </c>
      <c r="P31" s="24"/>
      <c r="Q31" s="13"/>
    </row>
    <row r="32" spans="1:19" ht="15.75" customHeight="1" x14ac:dyDescent="0.3">
      <c r="A32" s="36" t="s">
        <v>39</v>
      </c>
      <c r="B32" s="30">
        <v>156899.43</v>
      </c>
      <c r="C32" s="30">
        <v>3746.93</v>
      </c>
      <c r="D32" s="21"/>
      <c r="E32" s="22">
        <f t="shared" si="0"/>
        <v>160646.35999999999</v>
      </c>
      <c r="F32" s="23"/>
      <c r="G32" s="23">
        <v>290</v>
      </c>
      <c r="H32" s="21"/>
      <c r="I32" s="87"/>
      <c r="J32" s="21"/>
      <c r="K32" s="23">
        <v>270</v>
      </c>
      <c r="L32" s="21"/>
      <c r="M32" s="87"/>
      <c r="N32" s="21"/>
      <c r="O32" s="23">
        <v>165.44635</v>
      </c>
      <c r="P32" s="24"/>
      <c r="Q32" s="13"/>
    </row>
    <row r="33" spans="1:18" ht="15.75" customHeight="1" x14ac:dyDescent="0.3">
      <c r="A33" s="36" t="s">
        <v>40</v>
      </c>
      <c r="B33" s="30"/>
      <c r="C33" s="21"/>
      <c r="D33" s="21"/>
      <c r="E33" s="22">
        <f t="shared" si="0"/>
        <v>0</v>
      </c>
      <c r="F33" s="23"/>
      <c r="G33" s="23">
        <v>0</v>
      </c>
      <c r="H33" s="21"/>
      <c r="I33" s="87"/>
      <c r="J33" s="21"/>
      <c r="K33" s="23"/>
      <c r="L33" s="21"/>
      <c r="M33" s="87"/>
      <c r="N33" s="21"/>
      <c r="O33" s="23"/>
      <c r="P33" s="24"/>
      <c r="Q33" s="13"/>
    </row>
    <row r="34" spans="1:18" ht="15.75" customHeight="1" x14ac:dyDescent="0.3">
      <c r="A34" s="36" t="s">
        <v>41</v>
      </c>
      <c r="B34" s="30"/>
      <c r="C34" s="21"/>
      <c r="D34" s="21"/>
      <c r="E34" s="22">
        <f t="shared" si="0"/>
        <v>0</v>
      </c>
      <c r="F34" s="23"/>
      <c r="G34" s="23">
        <v>0</v>
      </c>
      <c r="H34" s="21"/>
      <c r="I34" s="87"/>
      <c r="J34" s="21"/>
      <c r="K34" s="23"/>
      <c r="L34" s="21"/>
      <c r="M34" s="87"/>
      <c r="N34" s="21"/>
      <c r="O34" s="23"/>
      <c r="P34" s="24"/>
      <c r="Q34" s="13"/>
    </row>
    <row r="35" spans="1:18" ht="45" x14ac:dyDescent="0.3">
      <c r="A35" s="36" t="s">
        <v>42</v>
      </c>
      <c r="B35" s="30">
        <v>50704.63</v>
      </c>
      <c r="C35" s="21"/>
      <c r="D35" s="21"/>
      <c r="E35" s="22">
        <f t="shared" si="0"/>
        <v>50704.63</v>
      </c>
      <c r="F35" s="23"/>
      <c r="G35" s="23">
        <v>179</v>
      </c>
      <c r="H35" s="21"/>
      <c r="I35" s="87"/>
      <c r="J35" s="21"/>
      <c r="K35" s="23">
        <v>109</v>
      </c>
      <c r="L35" s="21"/>
      <c r="M35" s="87"/>
      <c r="N35" s="21"/>
      <c r="O35" s="23">
        <v>1.1228</v>
      </c>
      <c r="P35" s="24"/>
      <c r="Q35" s="13"/>
    </row>
    <row r="36" spans="1:18" ht="45" x14ac:dyDescent="0.3">
      <c r="A36" s="36" t="s">
        <v>43</v>
      </c>
      <c r="B36" s="30">
        <v>363816.86000000004</v>
      </c>
      <c r="C36" s="30">
        <v>4725.43</v>
      </c>
      <c r="D36" s="21"/>
      <c r="E36" s="22">
        <f t="shared" si="0"/>
        <v>368542.29000000004</v>
      </c>
      <c r="F36" s="23"/>
      <c r="G36" s="23">
        <v>165</v>
      </c>
      <c r="H36" s="21"/>
      <c r="I36" s="87"/>
      <c r="J36" s="21"/>
      <c r="K36" s="23">
        <v>165</v>
      </c>
      <c r="L36" s="21"/>
      <c r="M36" s="87"/>
      <c r="N36" s="21"/>
      <c r="O36" s="23">
        <v>90.555250000000001</v>
      </c>
      <c r="P36" s="24"/>
      <c r="Q36" s="13"/>
    </row>
    <row r="37" spans="1:18" ht="30" x14ac:dyDescent="0.3">
      <c r="A37" s="36" t="s">
        <v>44</v>
      </c>
      <c r="B37" s="30"/>
      <c r="C37" s="21"/>
      <c r="D37" s="21"/>
      <c r="E37" s="22">
        <f t="shared" si="0"/>
        <v>0</v>
      </c>
      <c r="F37" s="41"/>
      <c r="G37" s="23">
        <v>0</v>
      </c>
      <c r="H37" s="21"/>
      <c r="I37" s="87"/>
      <c r="J37" s="42"/>
      <c r="K37" s="23"/>
      <c r="L37" s="21"/>
      <c r="M37" s="87"/>
      <c r="N37" s="42"/>
      <c r="O37" s="23"/>
      <c r="P37" s="24"/>
      <c r="Q37" s="13"/>
    </row>
    <row r="38" spans="1:18" ht="15.75" customHeight="1" x14ac:dyDescent="0.3">
      <c r="A38" s="36" t="s">
        <v>45</v>
      </c>
      <c r="B38" s="30">
        <v>246383.37999999998</v>
      </c>
      <c r="C38" s="30">
        <v>256024.93</v>
      </c>
      <c r="D38" s="21"/>
      <c r="E38" s="22">
        <f t="shared" si="0"/>
        <v>502408.30999999994</v>
      </c>
      <c r="F38" s="41"/>
      <c r="G38" s="23">
        <v>2749.9304999999999</v>
      </c>
      <c r="H38" s="21"/>
      <c r="I38" s="87"/>
      <c r="J38" s="42"/>
      <c r="K38" s="23">
        <v>2414.4492300000002</v>
      </c>
      <c r="L38" s="21"/>
      <c r="M38" s="87"/>
      <c r="N38" s="42"/>
      <c r="O38" s="23">
        <v>1524.34844</v>
      </c>
      <c r="P38" s="24"/>
      <c r="Q38" s="13"/>
    </row>
    <row r="39" spans="1:18" s="19" customFormat="1" ht="15.75" customHeight="1" x14ac:dyDescent="0.3">
      <c r="A39" s="35" t="s">
        <v>46</v>
      </c>
      <c r="B39" s="31"/>
      <c r="C39" s="17"/>
      <c r="D39" s="17"/>
      <c r="E39" s="28">
        <f t="shared" si="0"/>
        <v>0</v>
      </c>
      <c r="F39" s="16"/>
      <c r="G39" s="23"/>
      <c r="H39" s="17"/>
      <c r="I39" s="87"/>
      <c r="J39" s="17"/>
      <c r="K39" s="23"/>
      <c r="L39" s="17"/>
      <c r="M39" s="87"/>
      <c r="N39" s="17"/>
      <c r="O39" s="23"/>
      <c r="P39" s="18"/>
      <c r="Q39" s="13"/>
    </row>
    <row r="40" spans="1:18" s="19" customFormat="1" ht="15.75" customHeight="1" x14ac:dyDescent="0.3">
      <c r="A40" s="35" t="s">
        <v>47</v>
      </c>
      <c r="B40" s="31"/>
      <c r="C40" s="17"/>
      <c r="D40" s="17"/>
      <c r="E40" s="28">
        <f t="shared" si="0"/>
        <v>0</v>
      </c>
      <c r="F40" s="16"/>
      <c r="G40" s="16"/>
      <c r="H40" s="17"/>
      <c r="I40" s="87"/>
      <c r="J40" s="17"/>
      <c r="K40" s="16"/>
      <c r="L40" s="17"/>
      <c r="M40" s="87"/>
      <c r="N40" s="17"/>
      <c r="O40" s="16"/>
      <c r="P40" s="18"/>
      <c r="Q40" s="13"/>
    </row>
    <row r="41" spans="1:18" s="19" customFormat="1" ht="15.75" customHeight="1" x14ac:dyDescent="0.3">
      <c r="A41" s="35" t="s">
        <v>13</v>
      </c>
      <c r="B41" s="31"/>
      <c r="C41" s="17"/>
      <c r="D41" s="17"/>
      <c r="E41" s="28">
        <f t="shared" si="0"/>
        <v>0</v>
      </c>
      <c r="F41" s="16"/>
      <c r="G41" s="16"/>
      <c r="H41" s="17"/>
      <c r="I41" s="87"/>
      <c r="J41" s="17"/>
      <c r="K41" s="16"/>
      <c r="L41" s="17"/>
      <c r="M41" s="87"/>
      <c r="N41" s="17"/>
      <c r="O41" s="16"/>
      <c r="P41" s="18"/>
      <c r="Q41" s="13"/>
    </row>
    <row r="42" spans="1:18" s="19" customFormat="1" ht="15.75" customHeight="1" x14ac:dyDescent="0.3">
      <c r="A42" s="35" t="s">
        <v>48</v>
      </c>
      <c r="B42" s="31">
        <v>135705.74</v>
      </c>
      <c r="C42" s="31">
        <v>0</v>
      </c>
      <c r="D42" s="17"/>
      <c r="E42" s="28">
        <f t="shared" si="0"/>
        <v>135705.74</v>
      </c>
      <c r="F42" s="16"/>
      <c r="G42" s="16">
        <v>350</v>
      </c>
      <c r="H42" s="17"/>
      <c r="I42" s="87"/>
      <c r="J42" s="17"/>
      <c r="K42" s="16">
        <v>440</v>
      </c>
      <c r="L42" s="17"/>
      <c r="M42" s="87"/>
      <c r="N42" s="17"/>
      <c r="O42" s="16">
        <v>366.26691</v>
      </c>
      <c r="P42" s="18"/>
      <c r="Q42" s="13"/>
    </row>
    <row r="43" spans="1:18" s="19" customFormat="1" ht="15.75" customHeight="1" x14ac:dyDescent="0.3">
      <c r="A43" s="35" t="s">
        <v>49</v>
      </c>
      <c r="B43" s="31">
        <v>6659324.1599999992</v>
      </c>
      <c r="C43" s="17"/>
      <c r="D43" s="17"/>
      <c r="E43" s="28">
        <f t="shared" si="0"/>
        <v>6659324.1599999992</v>
      </c>
      <c r="F43" s="16"/>
      <c r="G43" s="16">
        <v>3428</v>
      </c>
      <c r="H43" s="17"/>
      <c r="I43" s="87"/>
      <c r="J43" s="17"/>
      <c r="K43" s="16">
        <v>2308.4</v>
      </c>
      <c r="L43" s="17"/>
      <c r="M43" s="87"/>
      <c r="N43" s="17"/>
      <c r="O43" s="16">
        <v>1394.56684</v>
      </c>
      <c r="P43" s="18"/>
      <c r="Q43" s="13"/>
    </row>
    <row r="44" spans="1:18" s="19" customFormat="1" ht="15.75" customHeight="1" x14ac:dyDescent="0.3">
      <c r="A44" s="34" t="s">
        <v>50</v>
      </c>
      <c r="B44" s="15">
        <f t="shared" ref="B44:G44" si="4">B45+B49+B50+B51</f>
        <v>20726320.68</v>
      </c>
      <c r="C44" s="15">
        <f t="shared" si="4"/>
        <v>8659.66</v>
      </c>
      <c r="D44" s="15">
        <f t="shared" si="4"/>
        <v>17768000.039999999</v>
      </c>
      <c r="E44" s="15">
        <f t="shared" si="4"/>
        <v>38502980.380000003</v>
      </c>
      <c r="F44" s="16">
        <f t="shared" si="4"/>
        <v>500</v>
      </c>
      <c r="G44" s="16">
        <f t="shared" si="4"/>
        <v>15004</v>
      </c>
      <c r="H44" s="17"/>
      <c r="I44" s="87"/>
      <c r="J44" s="16">
        <f t="shared" ref="J44" si="5">J45+J49+J50+J51</f>
        <v>500</v>
      </c>
      <c r="K44" s="16">
        <f>K45+K49+K50+K51</f>
        <v>11674.5</v>
      </c>
      <c r="L44" s="17"/>
      <c r="M44" s="87"/>
      <c r="N44" s="16">
        <f t="shared" ref="N44" si="6">N45+N49+N50+N51</f>
        <v>471.10642999999993</v>
      </c>
      <c r="O44" s="16">
        <f>O45+O49+O50+O51</f>
        <v>4136.0399200000002</v>
      </c>
      <c r="P44" s="18"/>
      <c r="Q44" s="13"/>
      <c r="R44" s="32"/>
    </row>
    <row r="45" spans="1:18" s="19" customFormat="1" ht="15.75" customHeight="1" x14ac:dyDescent="0.3">
      <c r="A45" s="35" t="s">
        <v>51</v>
      </c>
      <c r="B45" s="28">
        <f>SUM(B46:B48)</f>
        <v>20726320.68</v>
      </c>
      <c r="C45" s="28">
        <f>SUM(C46:C48)</f>
        <v>8659.66</v>
      </c>
      <c r="D45" s="28">
        <f>SUM(D46:D48)</f>
        <v>17768000.039999999</v>
      </c>
      <c r="E45" s="28">
        <f>SUM(E46:E48)</f>
        <v>38502980.380000003</v>
      </c>
      <c r="F45" s="16">
        <f>F46+F47+F48</f>
        <v>500</v>
      </c>
      <c r="G45" s="16">
        <f>G46+G47+G48</f>
        <v>15004</v>
      </c>
      <c r="H45" s="17"/>
      <c r="I45" s="87"/>
      <c r="J45" s="16">
        <f>J46+J47+J48</f>
        <v>500</v>
      </c>
      <c r="K45" s="16">
        <f>K46+K47+K48</f>
        <v>11674.5</v>
      </c>
      <c r="L45" s="17"/>
      <c r="M45" s="87"/>
      <c r="N45" s="16">
        <f>N46+N47+N48</f>
        <v>471.10642999999993</v>
      </c>
      <c r="O45" s="16">
        <f>O46+O47+O48</f>
        <v>4136.0399200000002</v>
      </c>
      <c r="P45" s="18"/>
      <c r="Q45" s="13"/>
    </row>
    <row r="46" spans="1:18" ht="15.75" customHeight="1" x14ac:dyDescent="0.3">
      <c r="A46" s="36" t="s">
        <v>52</v>
      </c>
      <c r="B46" s="30">
        <v>15619318.439999999</v>
      </c>
      <c r="C46" s="30">
        <v>0</v>
      </c>
      <c r="D46" s="30">
        <v>10990643.6</v>
      </c>
      <c r="E46" s="22">
        <f t="shared" si="0"/>
        <v>26609962.039999999</v>
      </c>
      <c r="F46" s="23">
        <f>385000/1000</f>
        <v>385</v>
      </c>
      <c r="G46" s="23">
        <v>13114</v>
      </c>
      <c r="H46" s="21"/>
      <c r="I46" s="87"/>
      <c r="J46" s="21">
        <f>282100/1000</f>
        <v>282.10000000000002</v>
      </c>
      <c r="K46" s="23">
        <f>10740435/1000</f>
        <v>10740.434999999999</v>
      </c>
      <c r="L46" s="21"/>
      <c r="M46" s="87"/>
      <c r="N46" s="23">
        <f>272480.69/1000</f>
        <v>272.48068999999998</v>
      </c>
      <c r="O46" s="23">
        <v>3987.9802</v>
      </c>
      <c r="P46" s="24"/>
      <c r="Q46" s="13"/>
    </row>
    <row r="47" spans="1:18" ht="15.75" customHeight="1" x14ac:dyDescent="0.3">
      <c r="A47" s="36" t="s">
        <v>53</v>
      </c>
      <c r="B47" s="30">
        <v>1975396.44</v>
      </c>
      <c r="C47" s="30">
        <v>8659.66</v>
      </c>
      <c r="D47" s="30">
        <v>0</v>
      </c>
      <c r="E47" s="22">
        <f t="shared" si="0"/>
        <v>1984056.0999999999</v>
      </c>
      <c r="F47" s="23">
        <f>115000/1000</f>
        <v>115</v>
      </c>
      <c r="G47" s="23">
        <v>1791</v>
      </c>
      <c r="H47" s="21"/>
      <c r="I47" s="87"/>
      <c r="J47" s="21">
        <f>217900/1000</f>
        <v>217.9</v>
      </c>
      <c r="K47" s="23">
        <f>934065/1000</f>
        <v>934.06500000000005</v>
      </c>
      <c r="L47" s="21"/>
      <c r="M47" s="87"/>
      <c r="N47" s="23">
        <f>198625.74/1000</f>
        <v>198.62573999999998</v>
      </c>
      <c r="O47" s="23">
        <v>148.05972</v>
      </c>
      <c r="P47" s="24"/>
      <c r="Q47" s="13"/>
    </row>
    <row r="48" spans="1:18" ht="15.75" customHeight="1" x14ac:dyDescent="0.3">
      <c r="A48" s="36" t="s">
        <v>54</v>
      </c>
      <c r="B48" s="30">
        <v>3131605.8</v>
      </c>
      <c r="C48" s="21"/>
      <c r="D48" s="30">
        <v>6777356.4400000004</v>
      </c>
      <c r="E48" s="22">
        <f t="shared" si="0"/>
        <v>9908962.2400000002</v>
      </c>
      <c r="F48" s="23"/>
      <c r="G48" s="23">
        <v>99</v>
      </c>
      <c r="H48" s="21"/>
      <c r="I48" s="87"/>
      <c r="J48" s="21"/>
      <c r="K48" s="23"/>
      <c r="L48" s="21"/>
      <c r="M48" s="87"/>
      <c r="N48" s="21"/>
      <c r="O48" s="23"/>
      <c r="P48" s="24"/>
      <c r="Q48" s="13"/>
    </row>
    <row r="49" spans="1:17" s="19" customFormat="1" ht="15.75" customHeight="1" x14ac:dyDescent="0.3">
      <c r="A49" s="35" t="s">
        <v>55</v>
      </c>
      <c r="B49" s="17"/>
      <c r="C49" s="17"/>
      <c r="D49" s="17"/>
      <c r="E49" s="28">
        <f t="shared" si="0"/>
        <v>0</v>
      </c>
      <c r="F49" s="16"/>
      <c r="G49" s="23"/>
      <c r="H49" s="17"/>
      <c r="I49" s="87"/>
      <c r="J49" s="17"/>
      <c r="K49" s="23"/>
      <c r="L49" s="17"/>
      <c r="M49" s="87"/>
      <c r="N49" s="17"/>
      <c r="O49" s="23"/>
      <c r="P49" s="18"/>
      <c r="Q49" s="13"/>
    </row>
    <row r="50" spans="1:17" s="19" customFormat="1" ht="15.75" customHeight="1" x14ac:dyDescent="0.3">
      <c r="A50" s="35" t="s">
        <v>56</v>
      </c>
      <c r="B50" s="17"/>
      <c r="C50" s="17"/>
      <c r="D50" s="17"/>
      <c r="E50" s="28">
        <f t="shared" si="0"/>
        <v>0</v>
      </c>
      <c r="F50" s="16"/>
      <c r="G50" s="16"/>
      <c r="H50" s="17"/>
      <c r="I50" s="87"/>
      <c r="J50" s="17"/>
      <c r="K50" s="16"/>
      <c r="L50" s="17"/>
      <c r="M50" s="87"/>
      <c r="N50" s="17"/>
      <c r="O50" s="16"/>
      <c r="P50" s="18"/>
      <c r="Q50" s="13"/>
    </row>
    <row r="51" spans="1:17" s="19" customFormat="1" ht="15.75" customHeight="1" x14ac:dyDescent="0.3">
      <c r="A51" s="35" t="s">
        <v>57</v>
      </c>
      <c r="B51" s="17"/>
      <c r="C51" s="17"/>
      <c r="D51" s="17"/>
      <c r="E51" s="28">
        <f t="shared" si="0"/>
        <v>0</v>
      </c>
      <c r="F51" s="16"/>
      <c r="G51" s="16"/>
      <c r="H51" s="17"/>
      <c r="I51" s="87"/>
      <c r="J51" s="17"/>
      <c r="K51" s="16"/>
      <c r="L51" s="17"/>
      <c r="M51" s="87"/>
      <c r="N51" s="17"/>
      <c r="O51" s="16"/>
      <c r="P51" s="18"/>
      <c r="Q51" s="13"/>
    </row>
    <row r="52" spans="1:17" s="19" customFormat="1" ht="15.75" customHeight="1" x14ac:dyDescent="0.3">
      <c r="A52" s="34" t="s">
        <v>58</v>
      </c>
      <c r="B52" s="17"/>
      <c r="C52" s="17"/>
      <c r="D52" s="17"/>
      <c r="E52" s="28">
        <f t="shared" si="0"/>
        <v>0</v>
      </c>
      <c r="F52" s="16"/>
      <c r="G52" s="16"/>
      <c r="H52" s="17"/>
      <c r="I52" s="87"/>
      <c r="J52" s="17"/>
      <c r="K52" s="16"/>
      <c r="L52" s="17"/>
      <c r="M52" s="87"/>
      <c r="N52" s="17"/>
      <c r="O52" s="16"/>
      <c r="P52" s="18"/>
      <c r="Q52" s="13"/>
    </row>
    <row r="53" spans="1:17" s="19" customFormat="1" ht="15.75" customHeight="1" x14ac:dyDescent="0.3">
      <c r="A53" s="34" t="s">
        <v>59</v>
      </c>
      <c r="B53" s="17"/>
      <c r="C53" s="17"/>
      <c r="D53" s="17"/>
      <c r="E53" s="28">
        <f t="shared" si="0"/>
        <v>0</v>
      </c>
      <c r="F53" s="16"/>
      <c r="G53" s="16"/>
      <c r="H53" s="17"/>
      <c r="I53" s="87"/>
      <c r="J53" s="17"/>
      <c r="K53" s="16">
        <v>22</v>
      </c>
      <c r="L53" s="17"/>
      <c r="M53" s="87"/>
      <c r="N53" s="17"/>
      <c r="O53" s="16">
        <v>17.357490000000002</v>
      </c>
      <c r="P53" s="18"/>
      <c r="Q53" s="13"/>
    </row>
    <row r="54" spans="1:17" s="13" customFormat="1" ht="16.5" customHeight="1" thickBot="1" x14ac:dyDescent="0.35">
      <c r="A54" s="43" t="s">
        <v>60</v>
      </c>
      <c r="B54" s="44" t="e">
        <f t="shared" ref="B54:G54" si="7">B6-B19</f>
        <v>#REF!</v>
      </c>
      <c r="C54" s="44" t="e">
        <f t="shared" si="7"/>
        <v>#REF!</v>
      </c>
      <c r="D54" s="44" t="e">
        <f t="shared" si="7"/>
        <v>#REF!</v>
      </c>
      <c r="E54" s="44" t="e">
        <f t="shared" si="7"/>
        <v>#REF!</v>
      </c>
      <c r="F54" s="45">
        <f t="shared" si="7"/>
        <v>0</v>
      </c>
      <c r="G54" s="45">
        <f t="shared" si="7"/>
        <v>-3875.0000024999972</v>
      </c>
      <c r="H54" s="46"/>
      <c r="I54" s="88"/>
      <c r="J54" s="45">
        <f t="shared" ref="J54" si="8">J6-J19</f>
        <v>0</v>
      </c>
      <c r="K54" s="45">
        <f>K6-K19</f>
        <v>-3663.5819625000004</v>
      </c>
      <c r="L54" s="46"/>
      <c r="M54" s="88"/>
      <c r="N54" s="45">
        <f t="shared" ref="N54" si="9">N6-N19</f>
        <v>3.5700000000815635E-3</v>
      </c>
      <c r="O54" s="45">
        <f>O6-O19</f>
        <v>-3073.6323848000029</v>
      </c>
      <c r="P54" s="47"/>
    </row>
    <row r="55" spans="1:17" ht="32.25" customHeight="1" x14ac:dyDescent="0.3">
      <c r="A55" s="75" t="s">
        <v>61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13"/>
    </row>
    <row r="56" spans="1:17" ht="32.25" customHeight="1" x14ac:dyDescent="0.3">
      <c r="A56" s="77" t="s">
        <v>62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13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="85" zoomScaleNormal="85" zoomScaleSheetLayoutView="85" workbookViewId="0">
      <selection activeCell="Q9" sqref="Q9"/>
    </sheetView>
  </sheetViews>
  <sheetFormatPr defaultRowHeight="12.75" x14ac:dyDescent="0.2"/>
  <cols>
    <col min="1" max="1" width="3.42578125" style="50" customWidth="1"/>
    <col min="2" max="2" width="25.7109375" style="50" customWidth="1"/>
    <col min="3" max="14" width="15" style="50" customWidth="1"/>
    <col min="15" max="15" width="11.42578125" style="50" bestFit="1" customWidth="1"/>
    <col min="16" max="16" width="12.140625" style="50" bestFit="1" customWidth="1"/>
    <col min="17" max="256" width="9.140625" style="50"/>
    <col min="257" max="257" width="3.42578125" style="50" customWidth="1"/>
    <col min="258" max="258" width="25.7109375" style="50" customWidth="1"/>
    <col min="259" max="270" width="15" style="50" customWidth="1"/>
    <col min="271" max="271" width="11.42578125" style="50" bestFit="1" customWidth="1"/>
    <col min="272" max="272" width="12.140625" style="50" bestFit="1" customWidth="1"/>
    <col min="273" max="512" width="9.140625" style="50"/>
    <col min="513" max="513" width="3.42578125" style="50" customWidth="1"/>
    <col min="514" max="514" width="25.7109375" style="50" customWidth="1"/>
    <col min="515" max="526" width="15" style="50" customWidth="1"/>
    <col min="527" max="527" width="11.42578125" style="50" bestFit="1" customWidth="1"/>
    <col min="528" max="528" width="12.140625" style="50" bestFit="1" customWidth="1"/>
    <col min="529" max="768" width="9.140625" style="50"/>
    <col min="769" max="769" width="3.42578125" style="50" customWidth="1"/>
    <col min="770" max="770" width="25.7109375" style="50" customWidth="1"/>
    <col min="771" max="782" width="15" style="50" customWidth="1"/>
    <col min="783" max="783" width="11.42578125" style="50" bestFit="1" customWidth="1"/>
    <col min="784" max="784" width="12.140625" style="50" bestFit="1" customWidth="1"/>
    <col min="785" max="1024" width="9.140625" style="50"/>
    <col min="1025" max="1025" width="3.42578125" style="50" customWidth="1"/>
    <col min="1026" max="1026" width="25.7109375" style="50" customWidth="1"/>
    <col min="1027" max="1038" width="15" style="50" customWidth="1"/>
    <col min="1039" max="1039" width="11.42578125" style="50" bestFit="1" customWidth="1"/>
    <col min="1040" max="1040" width="12.140625" style="50" bestFit="1" customWidth="1"/>
    <col min="1041" max="1280" width="9.140625" style="50"/>
    <col min="1281" max="1281" width="3.42578125" style="50" customWidth="1"/>
    <col min="1282" max="1282" width="25.7109375" style="50" customWidth="1"/>
    <col min="1283" max="1294" width="15" style="50" customWidth="1"/>
    <col min="1295" max="1295" width="11.42578125" style="50" bestFit="1" customWidth="1"/>
    <col min="1296" max="1296" width="12.140625" style="50" bestFit="1" customWidth="1"/>
    <col min="1297" max="1536" width="9.140625" style="50"/>
    <col min="1537" max="1537" width="3.42578125" style="50" customWidth="1"/>
    <col min="1538" max="1538" width="25.7109375" style="50" customWidth="1"/>
    <col min="1539" max="1550" width="15" style="50" customWidth="1"/>
    <col min="1551" max="1551" width="11.42578125" style="50" bestFit="1" customWidth="1"/>
    <col min="1552" max="1552" width="12.140625" style="50" bestFit="1" customWidth="1"/>
    <col min="1553" max="1792" width="9.140625" style="50"/>
    <col min="1793" max="1793" width="3.42578125" style="50" customWidth="1"/>
    <col min="1794" max="1794" width="25.7109375" style="50" customWidth="1"/>
    <col min="1795" max="1806" width="15" style="50" customWidth="1"/>
    <col min="1807" max="1807" width="11.42578125" style="50" bestFit="1" customWidth="1"/>
    <col min="1808" max="1808" width="12.140625" style="50" bestFit="1" customWidth="1"/>
    <col min="1809" max="2048" width="9.140625" style="50"/>
    <col min="2049" max="2049" width="3.42578125" style="50" customWidth="1"/>
    <col min="2050" max="2050" width="25.7109375" style="50" customWidth="1"/>
    <col min="2051" max="2062" width="15" style="50" customWidth="1"/>
    <col min="2063" max="2063" width="11.42578125" style="50" bestFit="1" customWidth="1"/>
    <col min="2064" max="2064" width="12.140625" style="50" bestFit="1" customWidth="1"/>
    <col min="2065" max="2304" width="9.140625" style="50"/>
    <col min="2305" max="2305" width="3.42578125" style="50" customWidth="1"/>
    <col min="2306" max="2306" width="25.7109375" style="50" customWidth="1"/>
    <col min="2307" max="2318" width="15" style="50" customWidth="1"/>
    <col min="2319" max="2319" width="11.42578125" style="50" bestFit="1" customWidth="1"/>
    <col min="2320" max="2320" width="12.140625" style="50" bestFit="1" customWidth="1"/>
    <col min="2321" max="2560" width="9.140625" style="50"/>
    <col min="2561" max="2561" width="3.42578125" style="50" customWidth="1"/>
    <col min="2562" max="2562" width="25.7109375" style="50" customWidth="1"/>
    <col min="2563" max="2574" width="15" style="50" customWidth="1"/>
    <col min="2575" max="2575" width="11.42578125" style="50" bestFit="1" customWidth="1"/>
    <col min="2576" max="2576" width="12.140625" style="50" bestFit="1" customWidth="1"/>
    <col min="2577" max="2816" width="9.140625" style="50"/>
    <col min="2817" max="2817" width="3.42578125" style="50" customWidth="1"/>
    <col min="2818" max="2818" width="25.7109375" style="50" customWidth="1"/>
    <col min="2819" max="2830" width="15" style="50" customWidth="1"/>
    <col min="2831" max="2831" width="11.42578125" style="50" bestFit="1" customWidth="1"/>
    <col min="2832" max="2832" width="12.140625" style="50" bestFit="1" customWidth="1"/>
    <col min="2833" max="3072" width="9.140625" style="50"/>
    <col min="3073" max="3073" width="3.42578125" style="50" customWidth="1"/>
    <col min="3074" max="3074" width="25.7109375" style="50" customWidth="1"/>
    <col min="3075" max="3086" width="15" style="50" customWidth="1"/>
    <col min="3087" max="3087" width="11.42578125" style="50" bestFit="1" customWidth="1"/>
    <col min="3088" max="3088" width="12.140625" style="50" bestFit="1" customWidth="1"/>
    <col min="3089" max="3328" width="9.140625" style="50"/>
    <col min="3329" max="3329" width="3.42578125" style="50" customWidth="1"/>
    <col min="3330" max="3330" width="25.7109375" style="50" customWidth="1"/>
    <col min="3331" max="3342" width="15" style="50" customWidth="1"/>
    <col min="3343" max="3343" width="11.42578125" style="50" bestFit="1" customWidth="1"/>
    <col min="3344" max="3344" width="12.140625" style="50" bestFit="1" customWidth="1"/>
    <col min="3345" max="3584" width="9.140625" style="50"/>
    <col min="3585" max="3585" width="3.42578125" style="50" customWidth="1"/>
    <col min="3586" max="3586" width="25.7109375" style="50" customWidth="1"/>
    <col min="3587" max="3598" width="15" style="50" customWidth="1"/>
    <col min="3599" max="3599" width="11.42578125" style="50" bestFit="1" customWidth="1"/>
    <col min="3600" max="3600" width="12.140625" style="50" bestFit="1" customWidth="1"/>
    <col min="3601" max="3840" width="9.140625" style="50"/>
    <col min="3841" max="3841" width="3.42578125" style="50" customWidth="1"/>
    <col min="3842" max="3842" width="25.7109375" style="50" customWidth="1"/>
    <col min="3843" max="3854" width="15" style="50" customWidth="1"/>
    <col min="3855" max="3855" width="11.42578125" style="50" bestFit="1" customWidth="1"/>
    <col min="3856" max="3856" width="12.140625" style="50" bestFit="1" customWidth="1"/>
    <col min="3857" max="4096" width="9.140625" style="50"/>
    <col min="4097" max="4097" width="3.42578125" style="50" customWidth="1"/>
    <col min="4098" max="4098" width="25.7109375" style="50" customWidth="1"/>
    <col min="4099" max="4110" width="15" style="50" customWidth="1"/>
    <col min="4111" max="4111" width="11.42578125" style="50" bestFit="1" customWidth="1"/>
    <col min="4112" max="4112" width="12.140625" style="50" bestFit="1" customWidth="1"/>
    <col min="4113" max="4352" width="9.140625" style="50"/>
    <col min="4353" max="4353" width="3.42578125" style="50" customWidth="1"/>
    <col min="4354" max="4354" width="25.7109375" style="50" customWidth="1"/>
    <col min="4355" max="4366" width="15" style="50" customWidth="1"/>
    <col min="4367" max="4367" width="11.42578125" style="50" bestFit="1" customWidth="1"/>
    <col min="4368" max="4368" width="12.140625" style="50" bestFit="1" customWidth="1"/>
    <col min="4369" max="4608" width="9.140625" style="50"/>
    <col min="4609" max="4609" width="3.42578125" style="50" customWidth="1"/>
    <col min="4610" max="4610" width="25.7109375" style="50" customWidth="1"/>
    <col min="4611" max="4622" width="15" style="50" customWidth="1"/>
    <col min="4623" max="4623" width="11.42578125" style="50" bestFit="1" customWidth="1"/>
    <col min="4624" max="4624" width="12.140625" style="50" bestFit="1" customWidth="1"/>
    <col min="4625" max="4864" width="9.140625" style="50"/>
    <col min="4865" max="4865" width="3.42578125" style="50" customWidth="1"/>
    <col min="4866" max="4866" width="25.7109375" style="50" customWidth="1"/>
    <col min="4867" max="4878" width="15" style="50" customWidth="1"/>
    <col min="4879" max="4879" width="11.42578125" style="50" bestFit="1" customWidth="1"/>
    <col min="4880" max="4880" width="12.140625" style="50" bestFit="1" customWidth="1"/>
    <col min="4881" max="5120" width="9.140625" style="50"/>
    <col min="5121" max="5121" width="3.42578125" style="50" customWidth="1"/>
    <col min="5122" max="5122" width="25.7109375" style="50" customWidth="1"/>
    <col min="5123" max="5134" width="15" style="50" customWidth="1"/>
    <col min="5135" max="5135" width="11.42578125" style="50" bestFit="1" customWidth="1"/>
    <col min="5136" max="5136" width="12.140625" style="50" bestFit="1" customWidth="1"/>
    <col min="5137" max="5376" width="9.140625" style="50"/>
    <col min="5377" max="5377" width="3.42578125" style="50" customWidth="1"/>
    <col min="5378" max="5378" width="25.7109375" style="50" customWidth="1"/>
    <col min="5379" max="5390" width="15" style="50" customWidth="1"/>
    <col min="5391" max="5391" width="11.42578125" style="50" bestFit="1" customWidth="1"/>
    <col min="5392" max="5392" width="12.140625" style="50" bestFit="1" customWidth="1"/>
    <col min="5393" max="5632" width="9.140625" style="50"/>
    <col min="5633" max="5633" width="3.42578125" style="50" customWidth="1"/>
    <col min="5634" max="5634" width="25.7109375" style="50" customWidth="1"/>
    <col min="5635" max="5646" width="15" style="50" customWidth="1"/>
    <col min="5647" max="5647" width="11.42578125" style="50" bestFit="1" customWidth="1"/>
    <col min="5648" max="5648" width="12.140625" style="50" bestFit="1" customWidth="1"/>
    <col min="5649" max="5888" width="9.140625" style="50"/>
    <col min="5889" max="5889" width="3.42578125" style="50" customWidth="1"/>
    <col min="5890" max="5890" width="25.7109375" style="50" customWidth="1"/>
    <col min="5891" max="5902" width="15" style="50" customWidth="1"/>
    <col min="5903" max="5903" width="11.42578125" style="50" bestFit="1" customWidth="1"/>
    <col min="5904" max="5904" width="12.140625" style="50" bestFit="1" customWidth="1"/>
    <col min="5905" max="6144" width="9.140625" style="50"/>
    <col min="6145" max="6145" width="3.42578125" style="50" customWidth="1"/>
    <col min="6146" max="6146" width="25.7109375" style="50" customWidth="1"/>
    <col min="6147" max="6158" width="15" style="50" customWidth="1"/>
    <col min="6159" max="6159" width="11.42578125" style="50" bestFit="1" customWidth="1"/>
    <col min="6160" max="6160" width="12.140625" style="50" bestFit="1" customWidth="1"/>
    <col min="6161" max="6400" width="9.140625" style="50"/>
    <col min="6401" max="6401" width="3.42578125" style="50" customWidth="1"/>
    <col min="6402" max="6402" width="25.7109375" style="50" customWidth="1"/>
    <col min="6403" max="6414" width="15" style="50" customWidth="1"/>
    <col min="6415" max="6415" width="11.42578125" style="50" bestFit="1" customWidth="1"/>
    <col min="6416" max="6416" width="12.140625" style="50" bestFit="1" customWidth="1"/>
    <col min="6417" max="6656" width="9.140625" style="50"/>
    <col min="6657" max="6657" width="3.42578125" style="50" customWidth="1"/>
    <col min="6658" max="6658" width="25.7109375" style="50" customWidth="1"/>
    <col min="6659" max="6670" width="15" style="50" customWidth="1"/>
    <col min="6671" max="6671" width="11.42578125" style="50" bestFit="1" customWidth="1"/>
    <col min="6672" max="6672" width="12.140625" style="50" bestFit="1" customWidth="1"/>
    <col min="6673" max="6912" width="9.140625" style="50"/>
    <col min="6913" max="6913" width="3.42578125" style="50" customWidth="1"/>
    <col min="6914" max="6914" width="25.7109375" style="50" customWidth="1"/>
    <col min="6915" max="6926" width="15" style="50" customWidth="1"/>
    <col min="6927" max="6927" width="11.42578125" style="50" bestFit="1" customWidth="1"/>
    <col min="6928" max="6928" width="12.140625" style="50" bestFit="1" customWidth="1"/>
    <col min="6929" max="7168" width="9.140625" style="50"/>
    <col min="7169" max="7169" width="3.42578125" style="50" customWidth="1"/>
    <col min="7170" max="7170" width="25.7109375" style="50" customWidth="1"/>
    <col min="7171" max="7182" width="15" style="50" customWidth="1"/>
    <col min="7183" max="7183" width="11.42578125" style="50" bestFit="1" customWidth="1"/>
    <col min="7184" max="7184" width="12.140625" style="50" bestFit="1" customWidth="1"/>
    <col min="7185" max="7424" width="9.140625" style="50"/>
    <col min="7425" max="7425" width="3.42578125" style="50" customWidth="1"/>
    <col min="7426" max="7426" width="25.7109375" style="50" customWidth="1"/>
    <col min="7427" max="7438" width="15" style="50" customWidth="1"/>
    <col min="7439" max="7439" width="11.42578125" style="50" bestFit="1" customWidth="1"/>
    <col min="7440" max="7440" width="12.140625" style="50" bestFit="1" customWidth="1"/>
    <col min="7441" max="7680" width="9.140625" style="50"/>
    <col min="7681" max="7681" width="3.42578125" style="50" customWidth="1"/>
    <col min="7682" max="7682" width="25.7109375" style="50" customWidth="1"/>
    <col min="7683" max="7694" width="15" style="50" customWidth="1"/>
    <col min="7695" max="7695" width="11.42578125" style="50" bestFit="1" customWidth="1"/>
    <col min="7696" max="7696" width="12.140625" style="50" bestFit="1" customWidth="1"/>
    <col min="7697" max="7936" width="9.140625" style="50"/>
    <col min="7937" max="7937" width="3.42578125" style="50" customWidth="1"/>
    <col min="7938" max="7938" width="25.7109375" style="50" customWidth="1"/>
    <col min="7939" max="7950" width="15" style="50" customWidth="1"/>
    <col min="7951" max="7951" width="11.42578125" style="50" bestFit="1" customWidth="1"/>
    <col min="7952" max="7952" width="12.140625" style="50" bestFit="1" customWidth="1"/>
    <col min="7953" max="8192" width="9.140625" style="50"/>
    <col min="8193" max="8193" width="3.42578125" style="50" customWidth="1"/>
    <col min="8194" max="8194" width="25.7109375" style="50" customWidth="1"/>
    <col min="8195" max="8206" width="15" style="50" customWidth="1"/>
    <col min="8207" max="8207" width="11.42578125" style="50" bestFit="1" customWidth="1"/>
    <col min="8208" max="8208" width="12.140625" style="50" bestFit="1" customWidth="1"/>
    <col min="8209" max="8448" width="9.140625" style="50"/>
    <col min="8449" max="8449" width="3.42578125" style="50" customWidth="1"/>
    <col min="8450" max="8450" width="25.7109375" style="50" customWidth="1"/>
    <col min="8451" max="8462" width="15" style="50" customWidth="1"/>
    <col min="8463" max="8463" width="11.42578125" style="50" bestFit="1" customWidth="1"/>
    <col min="8464" max="8464" width="12.140625" style="50" bestFit="1" customWidth="1"/>
    <col min="8465" max="8704" width="9.140625" style="50"/>
    <col min="8705" max="8705" width="3.42578125" style="50" customWidth="1"/>
    <col min="8706" max="8706" width="25.7109375" style="50" customWidth="1"/>
    <col min="8707" max="8718" width="15" style="50" customWidth="1"/>
    <col min="8719" max="8719" width="11.42578125" style="50" bestFit="1" customWidth="1"/>
    <col min="8720" max="8720" width="12.140625" style="50" bestFit="1" customWidth="1"/>
    <col min="8721" max="8960" width="9.140625" style="50"/>
    <col min="8961" max="8961" width="3.42578125" style="50" customWidth="1"/>
    <col min="8962" max="8962" width="25.7109375" style="50" customWidth="1"/>
    <col min="8963" max="8974" width="15" style="50" customWidth="1"/>
    <col min="8975" max="8975" width="11.42578125" style="50" bestFit="1" customWidth="1"/>
    <col min="8976" max="8976" width="12.140625" style="50" bestFit="1" customWidth="1"/>
    <col min="8977" max="9216" width="9.140625" style="50"/>
    <col min="9217" max="9217" width="3.42578125" style="50" customWidth="1"/>
    <col min="9218" max="9218" width="25.7109375" style="50" customWidth="1"/>
    <col min="9219" max="9230" width="15" style="50" customWidth="1"/>
    <col min="9231" max="9231" width="11.42578125" style="50" bestFit="1" customWidth="1"/>
    <col min="9232" max="9232" width="12.140625" style="50" bestFit="1" customWidth="1"/>
    <col min="9233" max="9472" width="9.140625" style="50"/>
    <col min="9473" max="9473" width="3.42578125" style="50" customWidth="1"/>
    <col min="9474" max="9474" width="25.7109375" style="50" customWidth="1"/>
    <col min="9475" max="9486" width="15" style="50" customWidth="1"/>
    <col min="9487" max="9487" width="11.42578125" style="50" bestFit="1" customWidth="1"/>
    <col min="9488" max="9488" width="12.140625" style="50" bestFit="1" customWidth="1"/>
    <col min="9489" max="9728" width="9.140625" style="50"/>
    <col min="9729" max="9729" width="3.42578125" style="50" customWidth="1"/>
    <col min="9730" max="9730" width="25.7109375" style="50" customWidth="1"/>
    <col min="9731" max="9742" width="15" style="50" customWidth="1"/>
    <col min="9743" max="9743" width="11.42578125" style="50" bestFit="1" customWidth="1"/>
    <col min="9744" max="9744" width="12.140625" style="50" bestFit="1" customWidth="1"/>
    <col min="9745" max="9984" width="9.140625" style="50"/>
    <col min="9985" max="9985" width="3.42578125" style="50" customWidth="1"/>
    <col min="9986" max="9986" width="25.7109375" style="50" customWidth="1"/>
    <col min="9987" max="9998" width="15" style="50" customWidth="1"/>
    <col min="9999" max="9999" width="11.42578125" style="50" bestFit="1" customWidth="1"/>
    <col min="10000" max="10000" width="12.140625" style="50" bestFit="1" customWidth="1"/>
    <col min="10001" max="10240" width="9.140625" style="50"/>
    <col min="10241" max="10241" width="3.42578125" style="50" customWidth="1"/>
    <col min="10242" max="10242" width="25.7109375" style="50" customWidth="1"/>
    <col min="10243" max="10254" width="15" style="50" customWidth="1"/>
    <col min="10255" max="10255" width="11.42578125" style="50" bestFit="1" customWidth="1"/>
    <col min="10256" max="10256" width="12.140625" style="50" bestFit="1" customWidth="1"/>
    <col min="10257" max="10496" width="9.140625" style="50"/>
    <col min="10497" max="10497" width="3.42578125" style="50" customWidth="1"/>
    <col min="10498" max="10498" width="25.7109375" style="50" customWidth="1"/>
    <col min="10499" max="10510" width="15" style="50" customWidth="1"/>
    <col min="10511" max="10511" width="11.42578125" style="50" bestFit="1" customWidth="1"/>
    <col min="10512" max="10512" width="12.140625" style="50" bestFit="1" customWidth="1"/>
    <col min="10513" max="10752" width="9.140625" style="50"/>
    <col min="10753" max="10753" width="3.42578125" style="50" customWidth="1"/>
    <col min="10754" max="10754" width="25.7109375" style="50" customWidth="1"/>
    <col min="10755" max="10766" width="15" style="50" customWidth="1"/>
    <col min="10767" max="10767" width="11.42578125" style="50" bestFit="1" customWidth="1"/>
    <col min="10768" max="10768" width="12.140625" style="50" bestFit="1" customWidth="1"/>
    <col min="10769" max="11008" width="9.140625" style="50"/>
    <col min="11009" max="11009" width="3.42578125" style="50" customWidth="1"/>
    <col min="11010" max="11010" width="25.7109375" style="50" customWidth="1"/>
    <col min="11011" max="11022" width="15" style="50" customWidth="1"/>
    <col min="11023" max="11023" width="11.42578125" style="50" bestFit="1" customWidth="1"/>
    <col min="11024" max="11024" width="12.140625" style="50" bestFit="1" customWidth="1"/>
    <col min="11025" max="11264" width="9.140625" style="50"/>
    <col min="11265" max="11265" width="3.42578125" style="50" customWidth="1"/>
    <col min="11266" max="11266" width="25.7109375" style="50" customWidth="1"/>
    <col min="11267" max="11278" width="15" style="50" customWidth="1"/>
    <col min="11279" max="11279" width="11.42578125" style="50" bestFit="1" customWidth="1"/>
    <col min="11280" max="11280" width="12.140625" style="50" bestFit="1" customWidth="1"/>
    <col min="11281" max="11520" width="9.140625" style="50"/>
    <col min="11521" max="11521" width="3.42578125" style="50" customWidth="1"/>
    <col min="11522" max="11522" width="25.7109375" style="50" customWidth="1"/>
    <col min="11523" max="11534" width="15" style="50" customWidth="1"/>
    <col min="11535" max="11535" width="11.42578125" style="50" bestFit="1" customWidth="1"/>
    <col min="11536" max="11536" width="12.140625" style="50" bestFit="1" customWidth="1"/>
    <col min="11537" max="11776" width="9.140625" style="50"/>
    <col min="11777" max="11777" width="3.42578125" style="50" customWidth="1"/>
    <col min="11778" max="11778" width="25.7109375" style="50" customWidth="1"/>
    <col min="11779" max="11790" width="15" style="50" customWidth="1"/>
    <col min="11791" max="11791" width="11.42578125" style="50" bestFit="1" customWidth="1"/>
    <col min="11792" max="11792" width="12.140625" style="50" bestFit="1" customWidth="1"/>
    <col min="11793" max="12032" width="9.140625" style="50"/>
    <col min="12033" max="12033" width="3.42578125" style="50" customWidth="1"/>
    <col min="12034" max="12034" width="25.7109375" style="50" customWidth="1"/>
    <col min="12035" max="12046" width="15" style="50" customWidth="1"/>
    <col min="12047" max="12047" width="11.42578125" style="50" bestFit="1" customWidth="1"/>
    <col min="12048" max="12048" width="12.140625" style="50" bestFit="1" customWidth="1"/>
    <col min="12049" max="12288" width="9.140625" style="50"/>
    <col min="12289" max="12289" width="3.42578125" style="50" customWidth="1"/>
    <col min="12290" max="12290" width="25.7109375" style="50" customWidth="1"/>
    <col min="12291" max="12302" width="15" style="50" customWidth="1"/>
    <col min="12303" max="12303" width="11.42578125" style="50" bestFit="1" customWidth="1"/>
    <col min="12304" max="12304" width="12.140625" style="50" bestFit="1" customWidth="1"/>
    <col min="12305" max="12544" width="9.140625" style="50"/>
    <col min="12545" max="12545" width="3.42578125" style="50" customWidth="1"/>
    <col min="12546" max="12546" width="25.7109375" style="50" customWidth="1"/>
    <col min="12547" max="12558" width="15" style="50" customWidth="1"/>
    <col min="12559" max="12559" width="11.42578125" style="50" bestFit="1" customWidth="1"/>
    <col min="12560" max="12560" width="12.140625" style="50" bestFit="1" customWidth="1"/>
    <col min="12561" max="12800" width="9.140625" style="50"/>
    <col min="12801" max="12801" width="3.42578125" style="50" customWidth="1"/>
    <col min="12802" max="12802" width="25.7109375" style="50" customWidth="1"/>
    <col min="12803" max="12814" width="15" style="50" customWidth="1"/>
    <col min="12815" max="12815" width="11.42578125" style="50" bestFit="1" customWidth="1"/>
    <col min="12816" max="12816" width="12.140625" style="50" bestFit="1" customWidth="1"/>
    <col min="12817" max="13056" width="9.140625" style="50"/>
    <col min="13057" max="13057" width="3.42578125" style="50" customWidth="1"/>
    <col min="13058" max="13058" width="25.7109375" style="50" customWidth="1"/>
    <col min="13059" max="13070" width="15" style="50" customWidth="1"/>
    <col min="13071" max="13071" width="11.42578125" style="50" bestFit="1" customWidth="1"/>
    <col min="13072" max="13072" width="12.140625" style="50" bestFit="1" customWidth="1"/>
    <col min="13073" max="13312" width="9.140625" style="50"/>
    <col min="13313" max="13313" width="3.42578125" style="50" customWidth="1"/>
    <col min="13314" max="13314" width="25.7109375" style="50" customWidth="1"/>
    <col min="13315" max="13326" width="15" style="50" customWidth="1"/>
    <col min="13327" max="13327" width="11.42578125" style="50" bestFit="1" customWidth="1"/>
    <col min="13328" max="13328" width="12.140625" style="50" bestFit="1" customWidth="1"/>
    <col min="13329" max="13568" width="9.140625" style="50"/>
    <col min="13569" max="13569" width="3.42578125" style="50" customWidth="1"/>
    <col min="13570" max="13570" width="25.7109375" style="50" customWidth="1"/>
    <col min="13571" max="13582" width="15" style="50" customWidth="1"/>
    <col min="13583" max="13583" width="11.42578125" style="50" bestFit="1" customWidth="1"/>
    <col min="13584" max="13584" width="12.140625" style="50" bestFit="1" customWidth="1"/>
    <col min="13585" max="13824" width="9.140625" style="50"/>
    <col min="13825" max="13825" width="3.42578125" style="50" customWidth="1"/>
    <col min="13826" max="13826" width="25.7109375" style="50" customWidth="1"/>
    <col min="13827" max="13838" width="15" style="50" customWidth="1"/>
    <col min="13839" max="13839" width="11.42578125" style="50" bestFit="1" customWidth="1"/>
    <col min="13840" max="13840" width="12.140625" style="50" bestFit="1" customWidth="1"/>
    <col min="13841" max="14080" width="9.140625" style="50"/>
    <col min="14081" max="14081" width="3.42578125" style="50" customWidth="1"/>
    <col min="14082" max="14082" width="25.7109375" style="50" customWidth="1"/>
    <col min="14083" max="14094" width="15" style="50" customWidth="1"/>
    <col min="14095" max="14095" width="11.42578125" style="50" bestFit="1" customWidth="1"/>
    <col min="14096" max="14096" width="12.140625" style="50" bestFit="1" customWidth="1"/>
    <col min="14097" max="14336" width="9.140625" style="50"/>
    <col min="14337" max="14337" width="3.42578125" style="50" customWidth="1"/>
    <col min="14338" max="14338" width="25.7109375" style="50" customWidth="1"/>
    <col min="14339" max="14350" width="15" style="50" customWidth="1"/>
    <col min="14351" max="14351" width="11.42578125" style="50" bestFit="1" customWidth="1"/>
    <col min="14352" max="14352" width="12.140625" style="50" bestFit="1" customWidth="1"/>
    <col min="14353" max="14592" width="9.140625" style="50"/>
    <col min="14593" max="14593" width="3.42578125" style="50" customWidth="1"/>
    <col min="14594" max="14594" width="25.7109375" style="50" customWidth="1"/>
    <col min="14595" max="14606" width="15" style="50" customWidth="1"/>
    <col min="14607" max="14607" width="11.42578125" style="50" bestFit="1" customWidth="1"/>
    <col min="14608" max="14608" width="12.140625" style="50" bestFit="1" customWidth="1"/>
    <col min="14609" max="14848" width="9.140625" style="50"/>
    <col min="14849" max="14849" width="3.42578125" style="50" customWidth="1"/>
    <col min="14850" max="14850" width="25.7109375" style="50" customWidth="1"/>
    <col min="14851" max="14862" width="15" style="50" customWidth="1"/>
    <col min="14863" max="14863" width="11.42578125" style="50" bestFit="1" customWidth="1"/>
    <col min="14864" max="14864" width="12.140625" style="50" bestFit="1" customWidth="1"/>
    <col min="14865" max="15104" width="9.140625" style="50"/>
    <col min="15105" max="15105" width="3.42578125" style="50" customWidth="1"/>
    <col min="15106" max="15106" width="25.7109375" style="50" customWidth="1"/>
    <col min="15107" max="15118" width="15" style="50" customWidth="1"/>
    <col min="15119" max="15119" width="11.42578125" style="50" bestFit="1" customWidth="1"/>
    <col min="15120" max="15120" width="12.140625" style="50" bestFit="1" customWidth="1"/>
    <col min="15121" max="15360" width="9.140625" style="50"/>
    <col min="15361" max="15361" width="3.42578125" style="50" customWidth="1"/>
    <col min="15362" max="15362" width="25.7109375" style="50" customWidth="1"/>
    <col min="15363" max="15374" width="15" style="50" customWidth="1"/>
    <col min="15375" max="15375" width="11.42578125" style="50" bestFit="1" customWidth="1"/>
    <col min="15376" max="15376" width="12.140625" style="50" bestFit="1" customWidth="1"/>
    <col min="15377" max="15616" width="9.140625" style="50"/>
    <col min="15617" max="15617" width="3.42578125" style="50" customWidth="1"/>
    <col min="15618" max="15618" width="25.7109375" style="50" customWidth="1"/>
    <col min="15619" max="15630" width="15" style="50" customWidth="1"/>
    <col min="15631" max="15631" width="11.42578125" style="50" bestFit="1" customWidth="1"/>
    <col min="15632" max="15632" width="12.140625" style="50" bestFit="1" customWidth="1"/>
    <col min="15633" max="15872" width="9.140625" style="50"/>
    <col min="15873" max="15873" width="3.42578125" style="50" customWidth="1"/>
    <col min="15874" max="15874" width="25.7109375" style="50" customWidth="1"/>
    <col min="15875" max="15886" width="15" style="50" customWidth="1"/>
    <col min="15887" max="15887" width="11.42578125" style="50" bestFit="1" customWidth="1"/>
    <col min="15888" max="15888" width="12.140625" style="50" bestFit="1" customWidth="1"/>
    <col min="15889" max="16128" width="9.140625" style="50"/>
    <col min="16129" max="16129" width="3.42578125" style="50" customWidth="1"/>
    <col min="16130" max="16130" width="25.7109375" style="50" customWidth="1"/>
    <col min="16131" max="16142" width="15" style="50" customWidth="1"/>
    <col min="16143" max="16143" width="11.42578125" style="50" bestFit="1" customWidth="1"/>
    <col min="16144" max="16144" width="12.140625" style="50" bestFit="1" customWidth="1"/>
    <col min="16145" max="16384" width="9.140625" style="50"/>
  </cols>
  <sheetData>
    <row r="1" spans="1:16" ht="15.75" customHeight="1" x14ac:dyDescent="0.25">
      <c r="A1" s="49"/>
      <c r="B1" s="94" t="s">
        <v>74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49"/>
    </row>
    <row r="2" spans="1:16" ht="82.5" customHeight="1" x14ac:dyDescent="0.2">
      <c r="B2" s="95" t="s">
        <v>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6" ht="19.5" customHeight="1" thickBot="1" x14ac:dyDescent="0.25">
      <c r="B3" s="96" t="s">
        <v>65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6" s="54" customFormat="1" ht="15" customHeight="1" x14ac:dyDescent="0.2">
      <c r="B4" s="97" t="s">
        <v>2</v>
      </c>
      <c r="C4" s="99" t="s">
        <v>66</v>
      </c>
      <c r="D4" s="100"/>
      <c r="E4" s="100"/>
      <c r="F4" s="101"/>
      <c r="G4" s="99" t="s">
        <v>67</v>
      </c>
      <c r="H4" s="100"/>
      <c r="I4" s="100"/>
      <c r="J4" s="101"/>
      <c r="K4" s="99" t="s">
        <v>68</v>
      </c>
      <c r="L4" s="100"/>
      <c r="M4" s="100"/>
      <c r="N4" s="101"/>
    </row>
    <row r="5" spans="1:16" s="54" customFormat="1" ht="15" customHeight="1" x14ac:dyDescent="0.2">
      <c r="B5" s="98"/>
      <c r="C5" s="65" t="s">
        <v>75</v>
      </c>
      <c r="D5" s="66" t="s">
        <v>76</v>
      </c>
      <c r="E5" s="66" t="s">
        <v>77</v>
      </c>
      <c r="F5" s="67" t="s">
        <v>78</v>
      </c>
      <c r="G5" s="65" t="s">
        <v>75</v>
      </c>
      <c r="H5" s="66" t="s">
        <v>76</v>
      </c>
      <c r="I5" s="66" t="s">
        <v>77</v>
      </c>
      <c r="J5" s="67" t="s">
        <v>78</v>
      </c>
      <c r="K5" s="65" t="s">
        <v>75</v>
      </c>
      <c r="L5" s="66" t="s">
        <v>76</v>
      </c>
      <c r="M5" s="66" t="s">
        <v>77</v>
      </c>
      <c r="N5" s="67" t="s">
        <v>78</v>
      </c>
    </row>
    <row r="6" spans="1:16" ht="29.25" customHeight="1" x14ac:dyDescent="0.2">
      <c r="B6" s="68" t="s">
        <v>29</v>
      </c>
      <c r="C6" s="69">
        <f>4550*3+7168.61+9100</f>
        <v>29918.61</v>
      </c>
      <c r="D6" s="69">
        <v>35187.06</v>
      </c>
      <c r="E6" s="69">
        <v>47747.8</v>
      </c>
      <c r="F6" s="69"/>
      <c r="G6" s="69">
        <f>1680455.97-C6</f>
        <v>1650537.3599999999</v>
      </c>
      <c r="H6" s="69">
        <v>1832285.17</v>
      </c>
      <c r="I6" s="69">
        <v>1877236.53</v>
      </c>
      <c r="J6" s="69"/>
      <c r="K6" s="70">
        <f t="shared" ref="K6:L8" si="0">C6+G6</f>
        <v>1680455.97</v>
      </c>
      <c r="L6" s="58">
        <f t="shared" si="0"/>
        <v>1867472.23</v>
      </c>
      <c r="M6" s="58">
        <f t="shared" ref="M6:N8" si="1">I6+E6</f>
        <v>1924984.33</v>
      </c>
      <c r="N6" s="58">
        <f t="shared" si="1"/>
        <v>0</v>
      </c>
      <c r="O6" s="60"/>
      <c r="P6" s="71"/>
    </row>
    <row r="7" spans="1:16" ht="29.25" customHeight="1" x14ac:dyDescent="0.2">
      <c r="B7" s="68" t="s">
        <v>32</v>
      </c>
      <c r="C7" s="69">
        <f>1250*3+4446.68</f>
        <v>8196.68</v>
      </c>
      <c r="D7" s="69">
        <v>9562.11</v>
      </c>
      <c r="E7" s="69">
        <v>3127.7</v>
      </c>
      <c r="F7" s="69"/>
      <c r="G7" s="69">
        <f>103695.6-C7</f>
        <v>95498.920000000013</v>
      </c>
      <c r="H7" s="69">
        <v>78369.25</v>
      </c>
      <c r="I7" s="69">
        <v>76190.37</v>
      </c>
      <c r="J7" s="69"/>
      <c r="K7" s="70">
        <f t="shared" si="0"/>
        <v>103695.6</v>
      </c>
      <c r="L7" s="58">
        <f t="shared" si="0"/>
        <v>87931.36</v>
      </c>
      <c r="M7" s="58">
        <f t="shared" si="1"/>
        <v>79318.069999999992</v>
      </c>
      <c r="N7" s="58">
        <f t="shared" si="1"/>
        <v>0</v>
      </c>
      <c r="P7" s="71"/>
    </row>
    <row r="8" spans="1:16" ht="29.25" customHeight="1" x14ac:dyDescent="0.2">
      <c r="B8" s="68" t="s">
        <v>31</v>
      </c>
      <c r="C8" s="69"/>
      <c r="D8" s="69">
        <v>12000</v>
      </c>
      <c r="E8" s="69">
        <v>2900</v>
      </c>
      <c r="F8" s="69"/>
      <c r="G8" s="69"/>
      <c r="H8" s="69">
        <v>592630</v>
      </c>
      <c r="I8" s="69">
        <v>564230.5</v>
      </c>
      <c r="J8" s="69"/>
      <c r="K8" s="70">
        <f t="shared" si="0"/>
        <v>0</v>
      </c>
      <c r="L8" s="58">
        <f t="shared" si="0"/>
        <v>604630</v>
      </c>
      <c r="M8" s="58">
        <f t="shared" si="1"/>
        <v>567130.5</v>
      </c>
      <c r="N8" s="58">
        <f t="shared" si="1"/>
        <v>0</v>
      </c>
      <c r="P8" s="71"/>
    </row>
    <row r="9" spans="1:16" s="64" customFormat="1" ht="29.25" customHeight="1" thickBot="1" x14ac:dyDescent="0.25">
      <c r="B9" s="72" t="s">
        <v>71</v>
      </c>
      <c r="C9" s="61">
        <f t="shared" ref="C9:N9" si="2">SUM(C6:C8)</f>
        <v>38115.29</v>
      </c>
      <c r="D9" s="61">
        <f t="shared" si="2"/>
        <v>56749.17</v>
      </c>
      <c r="E9" s="61">
        <f t="shared" si="2"/>
        <v>53775.5</v>
      </c>
      <c r="F9" s="61">
        <f t="shared" si="2"/>
        <v>0</v>
      </c>
      <c r="G9" s="73">
        <f t="shared" si="2"/>
        <v>1746036.2799999998</v>
      </c>
      <c r="H9" s="73">
        <f t="shared" si="2"/>
        <v>2503284.42</v>
      </c>
      <c r="I9" s="73">
        <f>SUM(I6:I8)</f>
        <v>2517657.4</v>
      </c>
      <c r="J9" s="73">
        <f t="shared" si="2"/>
        <v>0</v>
      </c>
      <c r="K9" s="73">
        <f t="shared" si="2"/>
        <v>1784151.57</v>
      </c>
      <c r="L9" s="73">
        <f t="shared" si="2"/>
        <v>2560033.59</v>
      </c>
      <c r="M9" s="73">
        <f t="shared" si="2"/>
        <v>2571432.9000000004</v>
      </c>
      <c r="N9" s="73">
        <f t="shared" si="2"/>
        <v>0</v>
      </c>
      <c r="P9" s="71"/>
    </row>
    <row r="10" spans="1:16" ht="76.5" customHeight="1" x14ac:dyDescent="0.25">
      <c r="B10" s="90" t="s">
        <v>79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6" ht="60" customHeight="1" x14ac:dyDescent="0.2">
      <c r="B11" s="92" t="s">
        <v>73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6" spans="1:16" x14ac:dyDescent="0.2">
      <c r="H16" s="74"/>
    </row>
  </sheetData>
  <mergeCells count="9">
    <mergeCell ref="B10:N10"/>
    <mergeCell ref="B11:N11"/>
    <mergeCell ref="B1:N1"/>
    <mergeCell ref="B2:N2"/>
    <mergeCell ref="B3:N3"/>
    <mergeCell ref="B4:B5"/>
    <mergeCell ref="C4:F4"/>
    <mergeCell ref="G4:J4"/>
    <mergeCell ref="K4:N4"/>
  </mergeCells>
  <printOptions horizontalCentered="1"/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view="pageBreakPreview" zoomScale="120" zoomScaleNormal="100" zoomScaleSheetLayoutView="120" workbookViewId="0">
      <selection activeCell="C13" sqref="C13"/>
    </sheetView>
  </sheetViews>
  <sheetFormatPr defaultRowHeight="12.75" x14ac:dyDescent="0.2"/>
  <cols>
    <col min="1" max="1" width="9.140625" style="50"/>
    <col min="2" max="2" width="30.140625" style="50" customWidth="1"/>
    <col min="3" max="5" width="31.7109375" style="50" customWidth="1"/>
    <col min="6" max="257" width="9.140625" style="50"/>
    <col min="258" max="258" width="30.140625" style="50" customWidth="1"/>
    <col min="259" max="261" width="31.7109375" style="50" customWidth="1"/>
    <col min="262" max="513" width="9.140625" style="50"/>
    <col min="514" max="514" width="30.140625" style="50" customWidth="1"/>
    <col min="515" max="517" width="31.7109375" style="50" customWidth="1"/>
    <col min="518" max="769" width="9.140625" style="50"/>
    <col min="770" max="770" width="30.140625" style="50" customWidth="1"/>
    <col min="771" max="773" width="31.7109375" style="50" customWidth="1"/>
    <col min="774" max="1025" width="9.140625" style="50"/>
    <col min="1026" max="1026" width="30.140625" style="50" customWidth="1"/>
    <col min="1027" max="1029" width="31.7109375" style="50" customWidth="1"/>
    <col min="1030" max="1281" width="9.140625" style="50"/>
    <col min="1282" max="1282" width="30.140625" style="50" customWidth="1"/>
    <col min="1283" max="1285" width="31.7109375" style="50" customWidth="1"/>
    <col min="1286" max="1537" width="9.140625" style="50"/>
    <col min="1538" max="1538" width="30.140625" style="50" customWidth="1"/>
    <col min="1539" max="1541" width="31.7109375" style="50" customWidth="1"/>
    <col min="1542" max="1793" width="9.140625" style="50"/>
    <col min="1794" max="1794" width="30.140625" style="50" customWidth="1"/>
    <col min="1795" max="1797" width="31.7109375" style="50" customWidth="1"/>
    <col min="1798" max="2049" width="9.140625" style="50"/>
    <col min="2050" max="2050" width="30.140625" style="50" customWidth="1"/>
    <col min="2051" max="2053" width="31.7109375" style="50" customWidth="1"/>
    <col min="2054" max="2305" width="9.140625" style="50"/>
    <col min="2306" max="2306" width="30.140625" style="50" customWidth="1"/>
    <col min="2307" max="2309" width="31.7109375" style="50" customWidth="1"/>
    <col min="2310" max="2561" width="9.140625" style="50"/>
    <col min="2562" max="2562" width="30.140625" style="50" customWidth="1"/>
    <col min="2563" max="2565" width="31.7109375" style="50" customWidth="1"/>
    <col min="2566" max="2817" width="9.140625" style="50"/>
    <col min="2818" max="2818" width="30.140625" style="50" customWidth="1"/>
    <col min="2819" max="2821" width="31.7109375" style="50" customWidth="1"/>
    <col min="2822" max="3073" width="9.140625" style="50"/>
    <col min="3074" max="3074" width="30.140625" style="50" customWidth="1"/>
    <col min="3075" max="3077" width="31.7109375" style="50" customWidth="1"/>
    <col min="3078" max="3329" width="9.140625" style="50"/>
    <col min="3330" max="3330" width="30.140625" style="50" customWidth="1"/>
    <col min="3331" max="3333" width="31.7109375" style="50" customWidth="1"/>
    <col min="3334" max="3585" width="9.140625" style="50"/>
    <col min="3586" max="3586" width="30.140625" style="50" customWidth="1"/>
    <col min="3587" max="3589" width="31.7109375" style="50" customWidth="1"/>
    <col min="3590" max="3841" width="9.140625" style="50"/>
    <col min="3842" max="3842" width="30.140625" style="50" customWidth="1"/>
    <col min="3843" max="3845" width="31.7109375" style="50" customWidth="1"/>
    <col min="3846" max="4097" width="9.140625" style="50"/>
    <col min="4098" max="4098" width="30.140625" style="50" customWidth="1"/>
    <col min="4099" max="4101" width="31.7109375" style="50" customWidth="1"/>
    <col min="4102" max="4353" width="9.140625" style="50"/>
    <col min="4354" max="4354" width="30.140625" style="50" customWidth="1"/>
    <col min="4355" max="4357" width="31.7109375" style="50" customWidth="1"/>
    <col min="4358" max="4609" width="9.140625" style="50"/>
    <col min="4610" max="4610" width="30.140625" style="50" customWidth="1"/>
    <col min="4611" max="4613" width="31.7109375" style="50" customWidth="1"/>
    <col min="4614" max="4865" width="9.140625" style="50"/>
    <col min="4866" max="4866" width="30.140625" style="50" customWidth="1"/>
    <col min="4867" max="4869" width="31.7109375" style="50" customWidth="1"/>
    <col min="4870" max="5121" width="9.140625" style="50"/>
    <col min="5122" max="5122" width="30.140625" style="50" customWidth="1"/>
    <col min="5123" max="5125" width="31.7109375" style="50" customWidth="1"/>
    <col min="5126" max="5377" width="9.140625" style="50"/>
    <col min="5378" max="5378" width="30.140625" style="50" customWidth="1"/>
    <col min="5379" max="5381" width="31.7109375" style="50" customWidth="1"/>
    <col min="5382" max="5633" width="9.140625" style="50"/>
    <col min="5634" max="5634" width="30.140625" style="50" customWidth="1"/>
    <col min="5635" max="5637" width="31.7109375" style="50" customWidth="1"/>
    <col min="5638" max="5889" width="9.140625" style="50"/>
    <col min="5890" max="5890" width="30.140625" style="50" customWidth="1"/>
    <col min="5891" max="5893" width="31.7109375" style="50" customWidth="1"/>
    <col min="5894" max="6145" width="9.140625" style="50"/>
    <col min="6146" max="6146" width="30.140625" style="50" customWidth="1"/>
    <col min="6147" max="6149" width="31.7109375" style="50" customWidth="1"/>
    <col min="6150" max="6401" width="9.140625" style="50"/>
    <col min="6402" max="6402" width="30.140625" style="50" customWidth="1"/>
    <col min="6403" max="6405" width="31.7109375" style="50" customWidth="1"/>
    <col min="6406" max="6657" width="9.140625" style="50"/>
    <col min="6658" max="6658" width="30.140625" style="50" customWidth="1"/>
    <col min="6659" max="6661" width="31.7109375" style="50" customWidth="1"/>
    <col min="6662" max="6913" width="9.140625" style="50"/>
    <col min="6914" max="6914" width="30.140625" style="50" customWidth="1"/>
    <col min="6915" max="6917" width="31.7109375" style="50" customWidth="1"/>
    <col min="6918" max="7169" width="9.140625" style="50"/>
    <col min="7170" max="7170" width="30.140625" style="50" customWidth="1"/>
    <col min="7171" max="7173" width="31.7109375" style="50" customWidth="1"/>
    <col min="7174" max="7425" width="9.140625" style="50"/>
    <col min="7426" max="7426" width="30.140625" style="50" customWidth="1"/>
    <col min="7427" max="7429" width="31.7109375" style="50" customWidth="1"/>
    <col min="7430" max="7681" width="9.140625" style="50"/>
    <col min="7682" max="7682" width="30.140625" style="50" customWidth="1"/>
    <col min="7683" max="7685" width="31.7109375" style="50" customWidth="1"/>
    <col min="7686" max="7937" width="9.140625" style="50"/>
    <col min="7938" max="7938" width="30.140625" style="50" customWidth="1"/>
    <col min="7939" max="7941" width="31.7109375" style="50" customWidth="1"/>
    <col min="7942" max="8193" width="9.140625" style="50"/>
    <col min="8194" max="8194" width="30.140625" style="50" customWidth="1"/>
    <col min="8195" max="8197" width="31.7109375" style="50" customWidth="1"/>
    <col min="8198" max="8449" width="9.140625" style="50"/>
    <col min="8450" max="8450" width="30.140625" style="50" customWidth="1"/>
    <col min="8451" max="8453" width="31.7109375" style="50" customWidth="1"/>
    <col min="8454" max="8705" width="9.140625" style="50"/>
    <col min="8706" max="8706" width="30.140625" style="50" customWidth="1"/>
    <col min="8707" max="8709" width="31.7109375" style="50" customWidth="1"/>
    <col min="8710" max="8961" width="9.140625" style="50"/>
    <col min="8962" max="8962" width="30.140625" style="50" customWidth="1"/>
    <col min="8963" max="8965" width="31.7109375" style="50" customWidth="1"/>
    <col min="8966" max="9217" width="9.140625" style="50"/>
    <col min="9218" max="9218" width="30.140625" style="50" customWidth="1"/>
    <col min="9219" max="9221" width="31.7109375" style="50" customWidth="1"/>
    <col min="9222" max="9473" width="9.140625" style="50"/>
    <col min="9474" max="9474" width="30.140625" style="50" customWidth="1"/>
    <col min="9475" max="9477" width="31.7109375" style="50" customWidth="1"/>
    <col min="9478" max="9729" width="9.140625" style="50"/>
    <col min="9730" max="9730" width="30.140625" style="50" customWidth="1"/>
    <col min="9731" max="9733" width="31.7109375" style="50" customWidth="1"/>
    <col min="9734" max="9985" width="9.140625" style="50"/>
    <col min="9986" max="9986" width="30.140625" style="50" customWidth="1"/>
    <col min="9987" max="9989" width="31.7109375" style="50" customWidth="1"/>
    <col min="9990" max="10241" width="9.140625" style="50"/>
    <col min="10242" max="10242" width="30.140625" style="50" customWidth="1"/>
    <col min="10243" max="10245" width="31.7109375" style="50" customWidth="1"/>
    <col min="10246" max="10497" width="9.140625" style="50"/>
    <col min="10498" max="10498" width="30.140625" style="50" customWidth="1"/>
    <col min="10499" max="10501" width="31.7109375" style="50" customWidth="1"/>
    <col min="10502" max="10753" width="9.140625" style="50"/>
    <col min="10754" max="10754" width="30.140625" style="50" customWidth="1"/>
    <col min="10755" max="10757" width="31.7109375" style="50" customWidth="1"/>
    <col min="10758" max="11009" width="9.140625" style="50"/>
    <col min="11010" max="11010" width="30.140625" style="50" customWidth="1"/>
    <col min="11011" max="11013" width="31.7109375" style="50" customWidth="1"/>
    <col min="11014" max="11265" width="9.140625" style="50"/>
    <col min="11266" max="11266" width="30.140625" style="50" customWidth="1"/>
    <col min="11267" max="11269" width="31.7109375" style="50" customWidth="1"/>
    <col min="11270" max="11521" width="9.140625" style="50"/>
    <col min="11522" max="11522" width="30.140625" style="50" customWidth="1"/>
    <col min="11523" max="11525" width="31.7109375" style="50" customWidth="1"/>
    <col min="11526" max="11777" width="9.140625" style="50"/>
    <col min="11778" max="11778" width="30.140625" style="50" customWidth="1"/>
    <col min="11779" max="11781" width="31.7109375" style="50" customWidth="1"/>
    <col min="11782" max="12033" width="9.140625" style="50"/>
    <col min="12034" max="12034" width="30.140625" style="50" customWidth="1"/>
    <col min="12035" max="12037" width="31.7109375" style="50" customWidth="1"/>
    <col min="12038" max="12289" width="9.140625" style="50"/>
    <col min="12290" max="12290" width="30.140625" style="50" customWidth="1"/>
    <col min="12291" max="12293" width="31.7109375" style="50" customWidth="1"/>
    <col min="12294" max="12545" width="9.140625" style="50"/>
    <col min="12546" max="12546" width="30.140625" style="50" customWidth="1"/>
    <col min="12547" max="12549" width="31.7109375" style="50" customWidth="1"/>
    <col min="12550" max="12801" width="9.140625" style="50"/>
    <col min="12802" max="12802" width="30.140625" style="50" customWidth="1"/>
    <col min="12803" max="12805" width="31.7109375" style="50" customWidth="1"/>
    <col min="12806" max="13057" width="9.140625" style="50"/>
    <col min="13058" max="13058" width="30.140625" style="50" customWidth="1"/>
    <col min="13059" max="13061" width="31.7109375" style="50" customWidth="1"/>
    <col min="13062" max="13313" width="9.140625" style="50"/>
    <col min="13314" max="13314" width="30.140625" style="50" customWidth="1"/>
    <col min="13315" max="13317" width="31.7109375" style="50" customWidth="1"/>
    <col min="13318" max="13569" width="9.140625" style="50"/>
    <col min="13570" max="13570" width="30.140625" style="50" customWidth="1"/>
    <col min="13571" max="13573" width="31.7109375" style="50" customWidth="1"/>
    <col min="13574" max="13825" width="9.140625" style="50"/>
    <col min="13826" max="13826" width="30.140625" style="50" customWidth="1"/>
    <col min="13827" max="13829" width="31.7109375" style="50" customWidth="1"/>
    <col min="13830" max="14081" width="9.140625" style="50"/>
    <col min="14082" max="14082" width="30.140625" style="50" customWidth="1"/>
    <col min="14083" max="14085" width="31.7109375" style="50" customWidth="1"/>
    <col min="14086" max="14337" width="9.140625" style="50"/>
    <col min="14338" max="14338" width="30.140625" style="50" customWidth="1"/>
    <col min="14339" max="14341" width="31.7109375" style="50" customWidth="1"/>
    <col min="14342" max="14593" width="9.140625" style="50"/>
    <col min="14594" max="14594" width="30.140625" style="50" customWidth="1"/>
    <col min="14595" max="14597" width="31.7109375" style="50" customWidth="1"/>
    <col min="14598" max="14849" width="9.140625" style="50"/>
    <col min="14850" max="14850" width="30.140625" style="50" customWidth="1"/>
    <col min="14851" max="14853" width="31.7109375" style="50" customWidth="1"/>
    <col min="14854" max="15105" width="9.140625" style="50"/>
    <col min="15106" max="15106" width="30.140625" style="50" customWidth="1"/>
    <col min="15107" max="15109" width="31.7109375" style="50" customWidth="1"/>
    <col min="15110" max="15361" width="9.140625" style="50"/>
    <col min="15362" max="15362" width="30.140625" style="50" customWidth="1"/>
    <col min="15363" max="15365" width="31.7109375" style="50" customWidth="1"/>
    <col min="15366" max="15617" width="9.140625" style="50"/>
    <col min="15618" max="15618" width="30.140625" style="50" customWidth="1"/>
    <col min="15619" max="15621" width="31.7109375" style="50" customWidth="1"/>
    <col min="15622" max="15873" width="9.140625" style="50"/>
    <col min="15874" max="15874" width="30.140625" style="50" customWidth="1"/>
    <col min="15875" max="15877" width="31.7109375" style="50" customWidth="1"/>
    <col min="15878" max="16129" width="9.140625" style="50"/>
    <col min="16130" max="16130" width="30.140625" style="50" customWidth="1"/>
    <col min="16131" max="16133" width="31.7109375" style="50" customWidth="1"/>
    <col min="16134" max="16384" width="9.140625" style="50"/>
  </cols>
  <sheetData>
    <row r="1" spans="2:9" ht="15.75" x14ac:dyDescent="0.25">
      <c r="B1" s="94" t="s">
        <v>64</v>
      </c>
      <c r="C1" s="94"/>
      <c r="D1" s="94"/>
      <c r="E1" s="94"/>
      <c r="F1" s="49"/>
    </row>
    <row r="2" spans="2:9" ht="81" customHeight="1" x14ac:dyDescent="0.2">
      <c r="B2" s="95" t="s">
        <v>81</v>
      </c>
      <c r="C2" s="95"/>
      <c r="D2" s="95"/>
      <c r="E2" s="95"/>
    </row>
    <row r="3" spans="2:9" ht="11.25" customHeight="1" thickBot="1" x14ac:dyDescent="0.25">
      <c r="B3" s="96" t="s">
        <v>65</v>
      </c>
      <c r="C3" s="96"/>
      <c r="D3" s="96"/>
      <c r="E3" s="96"/>
    </row>
    <row r="4" spans="2:9" s="54" customFormat="1" ht="25.5" x14ac:dyDescent="0.2">
      <c r="B4" s="51" t="s">
        <v>2</v>
      </c>
      <c r="C4" s="52" t="s">
        <v>66</v>
      </c>
      <c r="D4" s="52" t="s">
        <v>67</v>
      </c>
      <c r="E4" s="53" t="s">
        <v>68</v>
      </c>
      <c r="H4" s="55"/>
      <c r="I4" s="55"/>
    </row>
    <row r="5" spans="2:9" ht="35.25" customHeight="1" x14ac:dyDescent="0.2">
      <c r="B5" s="56" t="s">
        <v>69</v>
      </c>
      <c r="C5" s="57">
        <v>540</v>
      </c>
      <c r="D5" s="58">
        <v>81282.44</v>
      </c>
      <c r="E5" s="59">
        <f>C5+D5</f>
        <v>81822.44</v>
      </c>
      <c r="H5" s="55"/>
      <c r="I5" s="55"/>
    </row>
    <row r="6" spans="2:9" ht="35.25" customHeight="1" x14ac:dyDescent="0.2">
      <c r="B6" s="56" t="s">
        <v>70</v>
      </c>
      <c r="C6" s="58">
        <v>8895.2000000000007</v>
      </c>
      <c r="D6" s="57">
        <v>941.89</v>
      </c>
      <c r="E6" s="59">
        <f>C6+D6</f>
        <v>9837.09</v>
      </c>
      <c r="H6" s="60"/>
      <c r="I6" s="60"/>
    </row>
    <row r="7" spans="2:9" s="64" customFormat="1" ht="35.25" customHeight="1" thickBot="1" x14ac:dyDescent="0.25">
      <c r="B7" s="61" t="s">
        <v>71</v>
      </c>
      <c r="C7" s="62">
        <f>C5+C6</f>
        <v>9435.2000000000007</v>
      </c>
      <c r="D7" s="63">
        <f>D5+D6</f>
        <v>82224.33</v>
      </c>
      <c r="E7" s="63">
        <f>E5+E6</f>
        <v>91659.53</v>
      </c>
    </row>
    <row r="8" spans="2:9" s="64" customFormat="1" ht="71.25" customHeight="1" x14ac:dyDescent="0.2">
      <c r="B8" s="102" t="s">
        <v>72</v>
      </c>
      <c r="C8" s="102"/>
      <c r="D8" s="102"/>
      <c r="E8" s="102"/>
    </row>
    <row r="9" spans="2:9" ht="58.5" customHeight="1" x14ac:dyDescent="0.2">
      <c r="B9" s="92" t="s">
        <v>73</v>
      </c>
      <c r="C9" s="93"/>
      <c r="D9" s="93"/>
      <c r="E9" s="93"/>
    </row>
  </sheetData>
  <mergeCells count="5">
    <mergeCell ref="B1:E1"/>
    <mergeCell ref="B2:E2"/>
    <mergeCell ref="B3:E3"/>
    <mergeCell ref="B8:E8"/>
    <mergeCell ref="B9:E9"/>
  </mergeCells>
  <printOptions horizontalCentered="1"/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5-1 და 5-2 ბ </vt:lpstr>
      <vt:lpstr>5-3</vt:lpstr>
      <vt:lpstr>5-4</vt:lpstr>
      <vt:lpstr>'5-1 და 5-2 ბ '!Print_Area</vt:lpstr>
      <vt:lpstr>'5-3'!Print_Area</vt:lpstr>
      <vt:lpstr>'5-4'!Print_Area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2015-10-28T12:24:35Z</dcterms:modified>
</cp:coreProperties>
</file>